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Informe FET 2021" sheetId="2" r:id="rId1"/>
    <sheet name="EjecuciónST31 No FET " sheetId="3" r:id="rId2"/>
  </sheets>
  <definedNames>
    <definedName name="_xlnm._FilterDatabase" localSheetId="1" hidden="1">'EjecuciónST31 No FET '!$A$14:$BG$37</definedName>
    <definedName name="_xlnm._FilterDatabase" localSheetId="0" hidden="1">'Informe FET 2021'!$A$14:$BF$44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7" i="3" l="1"/>
  <c r="U33" i="3" l="1"/>
  <c r="AL33" i="3" s="1"/>
  <c r="U16" i="3"/>
  <c r="T33" i="3"/>
  <c r="T16" i="3"/>
  <c r="BG33" i="3"/>
  <c r="AK33" i="3"/>
  <c r="BG36" i="3" l="1"/>
  <c r="AQ36" i="3"/>
  <c r="AK36" i="3"/>
  <c r="AL36" i="3" s="1"/>
  <c r="U36" i="3"/>
  <c r="T36" i="3"/>
  <c r="BG35" i="3"/>
  <c r="AK35" i="3"/>
  <c r="U35" i="3"/>
  <c r="AQ35" i="3" s="1"/>
  <c r="T35" i="3"/>
  <c r="BG34" i="3"/>
  <c r="AK34" i="3"/>
  <c r="U34" i="3"/>
  <c r="AQ34" i="3" s="1"/>
  <c r="T34" i="3"/>
  <c r="AL35" i="3" l="1"/>
  <c r="AL34" i="3"/>
  <c r="Q44" i="2"/>
  <c r="S44" i="2" s="1"/>
  <c r="R44" i="2"/>
  <c r="S15" i="2"/>
  <c r="AO37" i="3"/>
  <c r="AP37" i="3"/>
  <c r="AN37" i="3"/>
  <c r="AJ38" i="2"/>
  <c r="AJ39" i="2"/>
  <c r="AJ40" i="2"/>
  <c r="AJ41" i="2"/>
  <c r="AJ42" i="2"/>
  <c r="AJ43" i="2"/>
  <c r="AJ37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15" i="2"/>
  <c r="AJ35" i="2"/>
  <c r="AK30" i="3"/>
  <c r="AK29" i="3"/>
  <c r="AK32" i="3"/>
  <c r="AK21" i="3"/>
  <c r="AK22" i="3"/>
  <c r="AK23" i="3"/>
  <c r="AK24" i="3"/>
  <c r="AK25" i="3"/>
  <c r="AK26" i="3"/>
  <c r="AK27" i="3"/>
  <c r="AK28" i="3"/>
  <c r="AK20" i="3"/>
  <c r="U32" i="3"/>
  <c r="U29" i="3"/>
  <c r="AQ16" i="3"/>
  <c r="U18" i="3"/>
  <c r="AQ18" i="3" s="1"/>
  <c r="U19" i="3"/>
  <c r="AQ19" i="3" s="1"/>
  <c r="U20" i="3"/>
  <c r="U21" i="3"/>
  <c r="U22" i="3"/>
  <c r="AQ22" i="3" s="1"/>
  <c r="U23" i="3"/>
  <c r="U24" i="3"/>
  <c r="AQ24" i="3" s="1"/>
  <c r="U25" i="3"/>
  <c r="AQ25" i="3" s="1"/>
  <c r="U26" i="3"/>
  <c r="U27" i="3"/>
  <c r="AQ27" i="3" s="1"/>
  <c r="U28" i="3"/>
  <c r="AQ28" i="3" s="1"/>
  <c r="U15" i="3"/>
  <c r="U30" i="3"/>
  <c r="AQ30" i="3" s="1"/>
  <c r="T30" i="3"/>
  <c r="T32" i="3"/>
  <c r="T29" i="3"/>
  <c r="T18" i="3"/>
  <c r="T19" i="3"/>
  <c r="T20" i="3"/>
  <c r="T21" i="3"/>
  <c r="T22" i="3"/>
  <c r="T23" i="3"/>
  <c r="T24" i="3"/>
  <c r="T25" i="3"/>
  <c r="T26" i="3"/>
  <c r="T27" i="3"/>
  <c r="T28" i="3"/>
  <c r="T15" i="3"/>
  <c r="Q37" i="3"/>
  <c r="R37" i="3"/>
  <c r="P37" i="3"/>
  <c r="Y37" i="3"/>
  <c r="Z37" i="3"/>
  <c r="AA37" i="3"/>
  <c r="BG32" i="3"/>
  <c r="M37" i="3"/>
  <c r="L37" i="3"/>
  <c r="M44" i="2"/>
  <c r="L44" i="2"/>
  <c r="BG30" i="3"/>
  <c r="BE29" i="3"/>
  <c r="BG29" i="3" s="1"/>
  <c r="BE28" i="3"/>
  <c r="BG28" i="3" s="1"/>
  <c r="BE27" i="3"/>
  <c r="BG27" i="3" s="1"/>
  <c r="BE26" i="3"/>
  <c r="BG26" i="3" s="1"/>
  <c r="BE25" i="3"/>
  <c r="BG25" i="3" s="1"/>
  <c r="BE24" i="3"/>
  <c r="BG24" i="3" s="1"/>
  <c r="BE23" i="3"/>
  <c r="BG23" i="3" s="1"/>
  <c r="BE22" i="3"/>
  <c r="BG22" i="3" s="1"/>
  <c r="BE21" i="3"/>
  <c r="BG21" i="3" s="1"/>
  <c r="BE20" i="3"/>
  <c r="BG20" i="3" s="1"/>
  <c r="BE19" i="3"/>
  <c r="BG19" i="3" s="1"/>
  <c r="BE18" i="3"/>
  <c r="BG18" i="3" s="1"/>
  <c r="BE16" i="3"/>
  <c r="BG16" i="3" s="1"/>
  <c r="BE15" i="3"/>
  <c r="BG15" i="3" s="1"/>
  <c r="BE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O43" i="2"/>
  <c r="AO42" i="2"/>
  <c r="AO41" i="2"/>
  <c r="AO40" i="2"/>
  <c r="AO39" i="2"/>
  <c r="AO38" i="2"/>
  <c r="AO37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N44" i="2"/>
  <c r="AM44" i="2"/>
  <c r="S35" i="2"/>
  <c r="S43" i="2"/>
  <c r="S42" i="2"/>
  <c r="S41" i="2"/>
  <c r="S40" i="2"/>
  <c r="S39" i="2"/>
  <c r="S38" i="2"/>
  <c r="S37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T43" i="2"/>
  <c r="T42" i="2"/>
  <c r="T41" i="2"/>
  <c r="T40" i="2"/>
  <c r="T39" i="2"/>
  <c r="T38" i="2"/>
  <c r="AK38" i="2" s="1"/>
  <c r="T37" i="2"/>
  <c r="T34" i="2"/>
  <c r="T33" i="2"/>
  <c r="T32" i="2"/>
  <c r="T31" i="2"/>
  <c r="T30" i="2"/>
  <c r="T29" i="2"/>
  <c r="T28" i="2"/>
  <c r="AK28" i="2" s="1"/>
  <c r="T27" i="2"/>
  <c r="T26" i="2"/>
  <c r="T25" i="2"/>
  <c r="T24" i="2"/>
  <c r="AK24" i="2" s="1"/>
  <c r="T23" i="2"/>
  <c r="T22" i="2"/>
  <c r="T21" i="2"/>
  <c r="T20" i="2"/>
  <c r="T19" i="2"/>
  <c r="T18" i="2"/>
  <c r="T17" i="2"/>
  <c r="T16" i="2"/>
  <c r="T15" i="2"/>
  <c r="BD44" i="2"/>
  <c r="BF1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37" i="3"/>
  <c r="AI37" i="3"/>
  <c r="AH37" i="3"/>
  <c r="AG37" i="3"/>
  <c r="AF37" i="3"/>
  <c r="AE37" i="3"/>
  <c r="AD37" i="3"/>
  <c r="AC37" i="3"/>
  <c r="AB37" i="3"/>
  <c r="O37" i="3"/>
  <c r="N37" i="3"/>
  <c r="AK19" i="3"/>
  <c r="AK18" i="3"/>
  <c r="AK16" i="3"/>
  <c r="AK15" i="3"/>
  <c r="S36" i="2"/>
  <c r="T35" i="2"/>
  <c r="AK35" i="2" l="1"/>
  <c r="AK20" i="2"/>
  <c r="AK16" i="2"/>
  <c r="AK40" i="2"/>
  <c r="AL29" i="3"/>
  <c r="AK41" i="2"/>
  <c r="AK42" i="2"/>
  <c r="AL18" i="3"/>
  <c r="AL20" i="3"/>
  <c r="AL26" i="3"/>
  <c r="AQ26" i="3"/>
  <c r="AL21" i="3"/>
  <c r="AQ20" i="3"/>
  <c r="AL24" i="3"/>
  <c r="AQ29" i="3"/>
  <c r="U37" i="3"/>
  <c r="AL16" i="3"/>
  <c r="AL28" i="3"/>
  <c r="AL23" i="3"/>
  <c r="AL25" i="3"/>
  <c r="AQ21" i="3"/>
  <c r="AL15" i="3"/>
  <c r="AQ15" i="3"/>
  <c r="T37" i="3"/>
  <c r="AL19" i="3"/>
  <c r="AL32" i="3"/>
  <c r="AL22" i="3"/>
  <c r="AL30" i="3"/>
  <c r="AK19" i="2"/>
  <c r="AK23" i="2"/>
  <c r="AK27" i="2"/>
  <c r="AK37" i="2"/>
  <c r="AO44" i="2"/>
  <c r="BF44" i="2"/>
  <c r="AK43" i="2"/>
  <c r="AK39" i="2"/>
  <c r="AK17" i="2"/>
  <c r="AK21" i="2"/>
  <c r="AK25" i="2"/>
  <c r="AK29" i="2"/>
  <c r="AK33" i="2"/>
  <c r="AK18" i="2"/>
  <c r="AK22" i="2"/>
  <c r="AK26" i="2"/>
  <c r="AK30" i="2"/>
  <c r="AK34" i="2"/>
  <c r="AK32" i="2"/>
  <c r="AK31" i="2"/>
  <c r="AJ44" i="2"/>
  <c r="AK15" i="2"/>
  <c r="T44" i="2"/>
  <c r="AL27" i="3"/>
  <c r="AK37" i="3"/>
  <c r="AQ23" i="3"/>
  <c r="AQ32" i="3"/>
  <c r="AL37" i="3" l="1"/>
  <c r="AQ37" i="3"/>
  <c r="AK44" i="2"/>
</calcChain>
</file>

<file path=xl/sharedStrings.xml><?xml version="1.0" encoding="utf-8"?>
<sst xmlns="http://schemas.openxmlformats.org/spreadsheetml/2006/main" count="629" uniqueCount="269">
  <si>
    <t>Si existe una iniciativa con financiamiento mixto, incluir en este cuadro sólo lo que corresponde a FET COVID 19.</t>
  </si>
  <si>
    <t>Nota:</t>
  </si>
  <si>
    <t xml:space="preserve">Total M$ </t>
  </si>
  <si>
    <t>Total</t>
  </si>
  <si>
    <t>Saldo por ejecutar</t>
  </si>
  <si>
    <t>Dic</t>
  </si>
  <si>
    <t>nov</t>
  </si>
  <si>
    <t>oct</t>
  </si>
  <si>
    <t>sept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</si>
  <si>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</si>
  <si>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</si>
  <si>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</si>
  <si>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</si>
  <si>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</si>
  <si>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</si>
  <si>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</si>
  <si>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</si>
  <si>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Ley Vigente 2021</t>
  </si>
  <si>
    <t>Ley Inicial 2021</t>
  </si>
  <si>
    <t>Proceso en que se encuentra ( Elaboración de Bases Licitación,Adjudicación, Firma Contrato, Identificación , transferencia de recursos,Construcción , etc)</t>
  </si>
  <si>
    <t>Entidad Beneficiaria</t>
  </si>
  <si>
    <t>Tipo A=Arrastre , N= Nuevo</t>
  </si>
  <si>
    <t>Comuna</t>
  </si>
  <si>
    <t xml:space="preserve">  Región </t>
  </si>
  <si>
    <t xml:space="preserve">Nombre de proyecto </t>
  </si>
  <si>
    <t>Código BIP</t>
  </si>
  <si>
    <t>N°</t>
  </si>
  <si>
    <t>Programa Financiero</t>
  </si>
  <si>
    <t>Ley 21.288 establece sólo hasta junio 2022.</t>
  </si>
  <si>
    <t>% de Identificación respecto del Presupuesto Vigente</t>
  </si>
  <si>
    <t>sólo incluir en este cuadro iniciativas NO COVID 19</t>
  </si>
  <si>
    <t>Servicio</t>
  </si>
  <si>
    <t>Fecha</t>
  </si>
  <si>
    <t>Año 2021 M$</t>
  </si>
  <si>
    <t>Adjudicación , Convenio, etc año 2021 M$</t>
  </si>
  <si>
    <t>Adjudicación , Convenio, etc total 2021-2022 M$</t>
  </si>
  <si>
    <t>N° de Decreto; res , Convenio, ETC</t>
  </si>
  <si>
    <t>El arrastre comtempla mas años en rpoyectos regulares</t>
  </si>
  <si>
    <t>Tipo Documento (Decreto, Resolución, Otros)</t>
  </si>
  <si>
    <t>Carabineros de Chile</t>
  </si>
  <si>
    <t>31.02</t>
  </si>
  <si>
    <t>ST-Item</t>
  </si>
  <si>
    <t>30104659-0</t>
  </si>
  <si>
    <t>30104682-0</t>
  </si>
  <si>
    <t>30104953-0</t>
  </si>
  <si>
    <t>30104779-0</t>
  </si>
  <si>
    <t>30104577-0</t>
  </si>
  <si>
    <t>30415525-0</t>
  </si>
  <si>
    <t>3412728-0</t>
  </si>
  <si>
    <t>30104173-0</t>
  </si>
  <si>
    <t>30087400-0</t>
  </si>
  <si>
    <t>30153222-0</t>
  </si>
  <si>
    <t>30483469-0</t>
  </si>
  <si>
    <t>30469945-0</t>
  </si>
  <si>
    <t>30470906-0</t>
  </si>
  <si>
    <t>30100262-0</t>
  </si>
  <si>
    <t>30130936-0</t>
  </si>
  <si>
    <t>REPOSICION 4ª COMISARÍA CAUQUENES COMO IMPLEMENTACIÓN DEL PCSP</t>
  </si>
  <si>
    <t>REPOSICION DE LA PREFECTURA ACONCAGUA Y LA 2ª COMISARIA SAN FELIPE</t>
  </si>
  <si>
    <t>REPOSICION CON RELOCALIZACION TENENCIA EL MANZANO SISMO 2010</t>
  </si>
  <si>
    <t>REPOSICION CON RELOCALIZACIÓN DE LA 1ª COM. ARAUCO, BAJO PCSP</t>
  </si>
  <si>
    <t>AMPLIACION ESCUELA FORMACIÓN DE CARABINEROS, GRUPO OVALLE</t>
  </si>
  <si>
    <t>REPOSICION PARCIAL ESC.FORMACIÓN CARABINEROS, GRUPO VIÑA DEL MAR</t>
  </si>
  <si>
    <t>REPOSICION ESCUELA DE SUBOFICIALES S.O.M FABRICIANO GONZÁLEZ URZÚA</t>
  </si>
  <si>
    <t>REPOSICION CON RELOCALIZACIÓN 2ª COMISARÍA CORONEL, COMUNA CORONEL</t>
  </si>
  <si>
    <t>REPOSICION CON RELOCALIZACIÓN TENENCIA OLLAGUE (F)</t>
  </si>
  <si>
    <t>REPOSICION 5ª COMISARÍA QUIRIHUE, COMUNA DE QUIIRIHUE</t>
  </si>
  <si>
    <t>CONSTRUCCION COMISARIA PROVIDENCIA SUR, PROVIDENCIA</t>
  </si>
  <si>
    <t>REPOSICION TENENCIA DE CARABINEROS MALLOCO, COMUNA PEÑAFLOR</t>
  </si>
  <si>
    <t>REPOSICION SUBCOMISARIA PLAYA BLANCA, COMUNA DE ANTOFAGASTA</t>
  </si>
  <si>
    <t>REPOSICION 2ª COM. PTO. NATALES COMO IMPLEMENTACIÓN PCSP NATALES</t>
  </si>
  <si>
    <t>REPOSICICIÓN DE LA 3° COMISARIA LIMACHE COMO IMPLEMENTACIÓN DELPCSP</t>
  </si>
  <si>
    <t>A</t>
  </si>
  <si>
    <t>DECRETO</t>
  </si>
  <si>
    <t>08.01.2021</t>
  </si>
  <si>
    <t>Ley Inicial 2021 M$</t>
  </si>
  <si>
    <t>Ley Vigente 2021 M$</t>
  </si>
  <si>
    <t>3° COMISARÍA LIMACHE</t>
  </si>
  <si>
    <t>4ª COMISARÍA CAUQUENES</t>
  </si>
  <si>
    <t>PREFECTURA ACONCAGUA Y LA 2ª COMISARIA SAN FELIPE</t>
  </si>
  <si>
    <t>TENENCIA EL MANZANO</t>
  </si>
  <si>
    <t xml:space="preserve"> 1ª COM. ARAUCO, BAJO </t>
  </si>
  <si>
    <t xml:space="preserve"> ESCUELA FORMACIÓN DE CARABINEROS, GRUPO OVALLE</t>
  </si>
  <si>
    <t>ESC.FORMACIÓN CARABINEROS, GRUPO VIÑA DEL MAR</t>
  </si>
  <si>
    <t>ESCUELA DE SUBOFICIALES S.O.M FABRICIANO GONZÁLEZ URZÚA</t>
  </si>
  <si>
    <t>2ª COMISARÍA CORONEL, COMUNA CORONEL</t>
  </si>
  <si>
    <t xml:space="preserve">TENENCIA OLLAGUE </t>
  </si>
  <si>
    <t>5ª COMISARÍA QUIRIHUE</t>
  </si>
  <si>
    <t>COMISARIA PROVIDENCIA SUR</t>
  </si>
  <si>
    <t>TENENCIA DE CARABINEROS MALLOCO</t>
  </si>
  <si>
    <t>PEÑAFLOR</t>
  </si>
  <si>
    <t>ANTOFAGASTA</t>
  </si>
  <si>
    <t>2ª COM. PTO. NATALES</t>
  </si>
  <si>
    <t>LIMACHE</t>
  </si>
  <si>
    <t>CAUQUENES</t>
  </si>
  <si>
    <t>OVALLE</t>
  </si>
  <si>
    <t>SAN FELIPE</t>
  </si>
  <si>
    <t>LAS CABRAS</t>
  </si>
  <si>
    <t>ARAUCO</t>
  </si>
  <si>
    <t>COQUIMBO</t>
  </si>
  <si>
    <t>VIÑA DEL MAR</t>
  </si>
  <si>
    <t>CORONEL</t>
  </si>
  <si>
    <t>BÍO-BÍO</t>
  </si>
  <si>
    <t>OLLAGUE</t>
  </si>
  <si>
    <t>QUIRIHUE</t>
  </si>
  <si>
    <t>NATALES</t>
  </si>
  <si>
    <t>PROVIDENCIA</t>
  </si>
  <si>
    <t>VALPARAÍSO</t>
  </si>
  <si>
    <t>MAULE</t>
  </si>
  <si>
    <t>O´HIGGINS</t>
  </si>
  <si>
    <t>ÑUBLE</t>
  </si>
  <si>
    <t>METROPOLITANA</t>
  </si>
  <si>
    <t>MAGALLANES Y LA ANTÁRTICA CHILENA</t>
  </si>
  <si>
    <t>ÑUÑOA</t>
  </si>
  <si>
    <t>Identificado mes Enero  2021 M$</t>
  </si>
  <si>
    <t>El arrastre  sólo FET, no financiamiento mixto</t>
  </si>
  <si>
    <t>Identificado mes Enero 2021 M$</t>
  </si>
  <si>
    <t xml:space="preserve"> Ejecución  Valores en M$</t>
  </si>
  <si>
    <t>Estado de ejecución de Obras Valores en M$</t>
  </si>
  <si>
    <t>Estado de Avance de Construcción  (%)</t>
  </si>
  <si>
    <t>Total  ejecución obra</t>
  </si>
  <si>
    <t>Ejecución Programada 2021</t>
  </si>
  <si>
    <t>% Por Ejecutar</t>
  </si>
  <si>
    <t>30083903-0</t>
  </si>
  <si>
    <t>REPOSICIÓN RETÉN ROZAS BUGUEÑO, VALLENAR</t>
  </si>
  <si>
    <t>30093205-0</t>
  </si>
  <si>
    <t>CONSTRUCCIÓN EDIFICIO DIRECCIÓN GENERAL DE CARABINEROS DE CHILE</t>
  </si>
  <si>
    <t>30104734-0</t>
  </si>
  <si>
    <t>REPOSICIÓN 2 COMISARÍA CARTAGENA</t>
  </si>
  <si>
    <t>30133278-0</t>
  </si>
  <si>
    <t>REPOSICIÓN RETÉN DE CARABINEROS ANTIHUALA, COMUNA DE LOS ALAMOS</t>
  </si>
  <si>
    <t>30191772-0</t>
  </si>
  <si>
    <t>REPOSICIÓN SUBCOMISARÍA LOS VILOS, COMUNA LOS VILOS</t>
  </si>
  <si>
    <t>30397526-0</t>
  </si>
  <si>
    <t>CONSTRUCCIÓN CENTRO DE ENTRENAMIENTO EN OPERACIONES POLICIALES VIÑA DEL MAR</t>
  </si>
  <si>
    <t>30465049-0</t>
  </si>
  <si>
    <t>CONSTRUCCIÓN RETÉN PLAYA ANCHA</t>
  </si>
  <si>
    <t>30465843-0</t>
  </si>
  <si>
    <t>REPOSICIÓN SUBCOMISARÍA LAJA, IMPLEMENTACIÓN PCSP 2013, COMUNA DE LAJA</t>
  </si>
  <si>
    <t>30470986-0</t>
  </si>
  <si>
    <t>REPOSICIÓN SUBCOMISARÍA LLAYLLAY, COMUNA DE LLAYLLAY</t>
  </si>
  <si>
    <t>30473536-0</t>
  </si>
  <si>
    <t>REPOSICIÓN RETÉN CARABINEROS TACORA (F)</t>
  </si>
  <si>
    <t>30483664-0</t>
  </si>
  <si>
    <t>REPOSICIÓN SUBCOMISARÍA SAN LUIS, COMUNA DE PEÑALOLEN</t>
  </si>
  <si>
    <t>40001332-0</t>
  </si>
  <si>
    <t>NORMALIZACIÓN TENENCIA CARABINEROS COYHAIQUE ALTO (F), COMUNA DE COYHAIQUE</t>
  </si>
  <si>
    <t>40001390-0</t>
  </si>
  <si>
    <t>NORMALIZACIÓN RETÉN DE CARABINEROS LAGO CASTOR (F), COMUNA COYHAIQUE</t>
  </si>
  <si>
    <t>40013659-0</t>
  </si>
  <si>
    <t>REPOSICIÓN RETÉN HORCÓN, COMUNA DE PUCHUNCAVÍ</t>
  </si>
  <si>
    <t>40015349-0</t>
  </si>
  <si>
    <t>REPOSICIÓN SUBCOMISARÍA DE CARABINEROS GENERAL OSCAR CRISTI GALLO</t>
  </si>
  <si>
    <t>40017793-0</t>
  </si>
  <si>
    <t>REPOSICIÓN TENENCIA LAS CRUCES, COMUNA EL TABO</t>
  </si>
  <si>
    <t>40018139-0</t>
  </si>
  <si>
    <t>REPOSICIÓN SUBCOMISARÍA EL QUISCO, COMUNA EL QUISCO</t>
  </si>
  <si>
    <t>40018228-0</t>
  </si>
  <si>
    <t>REPOSICIÓN 2 COMISARÍA DE CARABINEROS ANTOFAGASTA, COMUNA DE ANTOFAGASTA</t>
  </si>
  <si>
    <t>40020335-0</t>
  </si>
  <si>
    <t>REPOSICIÓN RETÉN DE CARABINEROS LOS LIRIOS, REQUINOA</t>
  </si>
  <si>
    <t>40020379-0</t>
  </si>
  <si>
    <t>REPOSICIÓN 2 COMISARÍA PUERTO MONTT</t>
  </si>
  <si>
    <t>30085906-0</t>
  </si>
  <si>
    <t>CONSTRUCCIÓN EDIFICIO ESPECIALIDADES CARABINEROS ARICA Y PARINACOTA</t>
  </si>
  <si>
    <t>REPOSICIÓN 4A COMISARÍA QUILLOTA, PLAN CUADRANTE COMUNA QUILLOTA</t>
  </si>
  <si>
    <t>30104584-0</t>
  </si>
  <si>
    <t>REPOSICION 4ª COMISARÍA CURANILAHUE, BAJO IMPLEMENTACIÓN PCSP</t>
  </si>
  <si>
    <t>30161474-0</t>
  </si>
  <si>
    <t>CONSTRUCCION COMISARÍA CERRILLOS Y JEFATURA ZONAL OESTE, CERRILLOS</t>
  </si>
  <si>
    <t>30345674-0</t>
  </si>
  <si>
    <t>REPOSICION CON RELOCALIZACIÓN DEL RETÉN ALEMANIA (MC)</t>
  </si>
  <si>
    <t>40012995-0</t>
  </si>
  <si>
    <t>REPOSICION SUBCOMISARIA LONGAVI, COMUNA LONGAVÍ</t>
  </si>
  <si>
    <t>40023087-0</t>
  </si>
  <si>
    <t>CONSTRUCCION COMISARIA CARABINEROS COMUNA MAIPÚ (SECTOR LA FARFANA)</t>
  </si>
  <si>
    <t>Identificado mes Febrero 2021 M$</t>
  </si>
  <si>
    <t>30371977-0</t>
  </si>
  <si>
    <t>REPOSICION ESCUELA DE FORMACIÓN DE CARABINEROS, GRUPO CONCEPCIÓN</t>
  </si>
  <si>
    <t>23.02.2020</t>
  </si>
  <si>
    <t>02.02.2021</t>
  </si>
  <si>
    <t>ATACAMA</t>
  </si>
  <si>
    <t>N</t>
  </si>
  <si>
    <t>VALLENAR</t>
  </si>
  <si>
    <t>CARTAGENA</t>
  </si>
  <si>
    <t>SANTIAGO</t>
  </si>
  <si>
    <t>VALPARAISO</t>
  </si>
  <si>
    <t>BIO-BIO</t>
  </si>
  <si>
    <t>LOS ALAMOS</t>
  </si>
  <si>
    <t>LOS VILOS</t>
  </si>
  <si>
    <t>LAJA</t>
  </si>
  <si>
    <t>LLAY LLAY</t>
  </si>
  <si>
    <t>ARICA Y PARINACOTA</t>
  </si>
  <si>
    <t>GENERAL LAGOS</t>
  </si>
  <si>
    <t>PEÑALOLEN</t>
  </si>
  <si>
    <t>COYHAIQUE</t>
  </si>
  <si>
    <t>AISEN</t>
  </si>
  <si>
    <t>PICHUNCAVI</t>
  </si>
  <si>
    <t>LOS RIOS</t>
  </si>
  <si>
    <t>VALDIVIA</t>
  </si>
  <si>
    <t>EL TABO</t>
  </si>
  <si>
    <t>EL QUISCO</t>
  </si>
  <si>
    <t>LIBERTADOR GENERAL BERNARDO O'HIGGINS</t>
  </si>
  <si>
    <t>REQUINUA</t>
  </si>
  <si>
    <t>LOS LAGOS</t>
  </si>
  <si>
    <t>PUERTO MONTT</t>
  </si>
  <si>
    <t>CONCEPCIÓN</t>
  </si>
  <si>
    <t>ARICA</t>
  </si>
  <si>
    <t>LONGAVI</t>
  </si>
  <si>
    <t>30088281-0</t>
  </si>
  <si>
    <t>QUILLOTA</t>
  </si>
  <si>
    <t>CURANILAHUE</t>
  </si>
  <si>
    <t>CERRILLOS</t>
  </si>
  <si>
    <t>TALTAL</t>
  </si>
  <si>
    <t>MAIPU</t>
  </si>
  <si>
    <t>AMPLIACION HABITABILIDAD COMPLEJO DE CARABINEROS PAILAHUEQUE</t>
  </si>
  <si>
    <t>40022141-0</t>
  </si>
  <si>
    <t>ARAUCANÍA</t>
  </si>
  <si>
    <t>ERCILLA</t>
  </si>
  <si>
    <t>COMPLEJO DE CARABINEROS PAILAHUEQUE</t>
  </si>
  <si>
    <t>26.03.2021</t>
  </si>
  <si>
    <t>CONSERVACION CONJUNTO HABITACIONAL DE CARABINEROS "ANIBAL PINTO II", ANTOFAGASTA</t>
  </si>
  <si>
    <t>CONSERVACION CONJUNTO HABITACIONAL DE CARABINEROS "LA FAENA II", PEÑALOLEN</t>
  </si>
  <si>
    <t>CONSERVACION CONJUNTO HABITACIONAL CARABINEROS DE CHILE JOSÉ CARTES DÍAZ, CONCEPCION</t>
  </si>
  <si>
    <t>40021081-0</t>
  </si>
  <si>
    <t>40021166-0</t>
  </si>
  <si>
    <t>40021082-0</t>
  </si>
  <si>
    <t xml:space="preserve"> CONJUNTO HABITACIONAL DE CARABINEROS "ANIBAL PINTO II", ANTOFAGASTA</t>
  </si>
  <si>
    <t>CONJUNTO HABITACIONAL DE CARABINEROS "LA FAENA II", PEÑALOLEN</t>
  </si>
  <si>
    <t xml:space="preserve"> CONJUNTO HABITACIONAL CARABINEROS DE CHILE JOSÉ CARTES DÍAZ, CONCEPCION</t>
  </si>
  <si>
    <t>Identificado mes Marzo 2021 M$</t>
  </si>
  <si>
    <t>23.02.2021</t>
  </si>
  <si>
    <t>FINALIZADA SUS OBRAS CIVILES- EN PROCESO DE ADQUISICIÓN  DE EQUIPAMIENTO</t>
  </si>
  <si>
    <t>EN EJECUCIÓN DE SUS OBRAS CIVILES</t>
  </si>
  <si>
    <t>CONFECCIÓN DE CARPETA PARA ENVIAR A TOMA DE RAZÓN DE LA CONTRALORÍA GENERAL DE LA REPÚBLICA DE EXPEDIENTE PARA LICITAR.</t>
  </si>
  <si>
    <t>SUBCOMISARIA PLAYA BLANCA</t>
  </si>
  <si>
    <t>EN ESPERA DE FIRMA DE CONVENIO MANDATO</t>
  </si>
  <si>
    <t>CONVENIO MANDATO EN TOMA DE RAZON ANTE LA C.G.R.</t>
  </si>
  <si>
    <t>REGULARIZACIÓN DE TERRENO</t>
  </si>
  <si>
    <t>EN ESPERA DE PROGRAMACIÓN DE LICITACIÓN</t>
  </si>
  <si>
    <t>A LA ESPERA DE FIRMA DE CONVENIO MANDATO</t>
  </si>
  <si>
    <t>EN MODIFICACIÓN DE CONVENIO MANDATO PARA  LICITAR OO.CC</t>
  </si>
  <si>
    <t>EN ESPERA DE LICITACIÓN DE OBRAS CIVILES</t>
  </si>
  <si>
    <t>EN EJECUCIÓN DE OBRAS CIVILES</t>
  </si>
  <si>
    <t>FINALIZADA SUS OBRAS CIVILES- EN TRÁMITE AUTO90’RIZACIÓN ART. N° 12 DE LA LEY N°21.289 AÑO 2021 PARA LA ADQ. EQUIPO. RESPECTO AL EQUIPAMIENTO SE ENCUENTRA EN PROCESO ADQUISITIVO.</t>
  </si>
  <si>
    <t>FINALIZADA SUS OBRAS CIVILES- EN TRÁMITE AUTORIZACIÓN ART. N° 12 DE LA LEY N°21.289 AÑO 2021 PARA LA ADQ. EQUIPO. RESPECTO AL EQUIPAMIENTO SE ENCUENTRA EN PROCESO ADQUISITIVO.</t>
  </si>
  <si>
    <t>FINALIZADA SUS OBRAS CIVILES- EN TRÁMITE AUTORIZACIÓN ART. N° 12 DE LA LEY N°21.289 AÑO 2021 PARA LA ADQ. EQUIPO Y VEHÍCULOS. RESPECTO AL EQUIPAMIENTO SE ENCUENTRA EN PROCESO ADQUISITIVO.</t>
  </si>
  <si>
    <t>FINALIZADA SUS OBRAS CIVILES- EN TRÁMITE AUTORIZACIÓN ART. N° 12 DE LA LEY N°21.289 AÑO 2021 PARA LA ADQ. EQUIPO.RESPECTO AL EQUIPAMIENTO SE ENCUENTRA EN PROCESO ADQUISITIVO.</t>
  </si>
  <si>
    <t>EN ETAPA DE  EJECUCIÓN  EN SU CONSULTORÍA DE DISEÑO</t>
  </si>
  <si>
    <t>EN LICITACIÓN DE SUS OO.CC N° LICITACIÓN 5596-4-LR21</t>
  </si>
  <si>
    <t>EN LIQUIDACION DE CONTRATO POR DESISTIR DE LA OFERTA LA EMPRESA OVAL LTDA.</t>
  </si>
  <si>
    <t>EN LICITACIÓN DE SUS OO.CC N° LICITACIÓN 1151-4-LR21</t>
  </si>
  <si>
    <t>EN LICITACIÓN DE SUS OOCC  N° LICITACIÓN 824-22-LR20</t>
  </si>
  <si>
    <t>Bases en condiciones de ser subidas al portal, posterior aprobación de la Dirección de Bienestar</t>
  </si>
  <si>
    <t>IDENTIFICACION Y EJECUCIÓN AL MES DE JUNIO DE 2021</t>
  </si>
  <si>
    <t>Ejecución Acumulada al mes de junio 2021</t>
  </si>
  <si>
    <t>Ejecución Acumulada  junio 2021</t>
  </si>
  <si>
    <t xml:space="preserve">EN PROCESO DE TOMA DE RAZON ANTE LA CGR PARA SU ADJUDICACIÓN </t>
  </si>
  <si>
    <t>EN LICITACIÓN DE SUS OO.CC N° LICITACIÓN 1152-7-LR21</t>
  </si>
  <si>
    <t>EN PROCESO DE VB DEL MINISTRO DE OBRAS PUBLICAS PARA ACCEDER LA ADJUDICACIÓN DEL PROYECTO</t>
  </si>
  <si>
    <t xml:space="preserve">FINALIZADA SUS OBRAS CIVILES- EN TRÁMITE AUTORIZACIÓN ART. N° 12 DE LA LEY N°21.289 AÑO 2021 PARA LA ADQ. EQUIPO. RESPECTO AL EQUIPAMIENTO SE ENCUENTRA ADQUIRIDAS Y ENTREGADAS EN AL UNIDAD. </t>
  </si>
  <si>
    <t>FINALIZADA SUS OBRAS CIVILES- EN TRÁMITE AUTORIZACIÓN ART. N° 12 DE LA LEY N°21.289 AÑO 2021 PARA LA ADQ. EQUIPO, EN EQUIPAMIENTO LAS ESPECIES FUERON ADQUIRIDAS Y ENTREGADAS  EN LA UNIDAD</t>
  </si>
  <si>
    <t>30104754-0</t>
  </si>
  <si>
    <t>REPOSICION DEL AREA DE HABITABILIDAD DE LA 3RA COMISARIA DE TALCA</t>
  </si>
  <si>
    <t>TALCA</t>
  </si>
  <si>
    <t xml:space="preserve"> 3RA COMISARIA DE TALCA</t>
  </si>
  <si>
    <t>01.01.2021</t>
  </si>
  <si>
    <t>01.06.2021</t>
  </si>
  <si>
    <t>Identificado mes Junio 2021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</si>
</sst>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3" fontId="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6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2" fillId="0" borderId="2" xfId="0" applyNumberFormat="1" applyFont="1" applyFill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14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10 2 2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6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BF47"/>
  <sheetViews>
    <sheetView showGridLines="0" tabSelected="1" topLeftCell="A9" zoomScaleNormal="100" workbookViewId="0">
      <selection activeCell="AW17" sqref="AW17"/>
    </sheetView>
  </sheetViews>
  <sheetFormatPr baseColWidth="10" defaultColWidth="11.42578125" defaultRowHeight="11.25" x14ac:dyDescent="0.25"/>
  <cols>
    <col min="1" max="1" width="11.42578125" style="27"/>
    <col min="2" max="2" width="4.42578125" style="27" customWidth="1"/>
    <col min="3" max="3" width="9.7109375" style="27" customWidth="1"/>
    <col min="4" max="4" width="7.85546875" style="27" customWidth="1"/>
    <col min="5" max="5" width="12.7109375" style="27" customWidth="1"/>
    <col min="6" max="6" width="29.140625" style="27" customWidth="1"/>
    <col min="7" max="7" width="12" style="27" bestFit="1" customWidth="1"/>
    <col min="8" max="8" width="12.28515625" style="27" customWidth="1"/>
    <col min="9" max="9" width="9.7109375" style="27" customWidth="1"/>
    <col min="10" max="10" width="12" style="27" customWidth="1"/>
    <col min="11" max="11" width="39.28515625" style="27" customWidth="1"/>
    <col min="12" max="12" width="19.85546875" style="27" customWidth="1"/>
    <col min="13" max="13" width="19" style="27" customWidth="1"/>
    <col min="14" max="19" width="12.7109375" style="27" customWidth="1"/>
    <col min="20" max="20" width="12" style="27" bestFit="1" customWidth="1"/>
    <col min="21" max="23" width="12.7109375" style="27" customWidth="1"/>
    <col min="24" max="34" width="8.28515625" style="27" customWidth="1"/>
    <col min="35" max="37" width="11.42578125" style="27" customWidth="1"/>
    <col min="38" max="38" width="13.28515625" style="27" customWidth="1"/>
    <col min="39" max="56" width="11.42578125" style="27"/>
    <col min="57" max="58" width="12.7109375" style="27" customWidth="1"/>
    <col min="59" max="16384" width="11.42578125" style="27"/>
  </cols>
  <sheetData>
    <row r="1" spans="2:58" hidden="1" x14ac:dyDescent="0.25">
      <c r="B1" s="93"/>
      <c r="C1" s="9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24"/>
    </row>
    <row r="2" spans="2:58" hidden="1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24"/>
    </row>
    <row r="3" spans="2:58" ht="12.75" hidden="1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29"/>
    </row>
    <row r="4" spans="2:58" ht="21.75" hidden="1" customHeight="1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29"/>
    </row>
    <row r="5" spans="2:58" ht="11.25" hidden="1" customHeight="1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29"/>
    </row>
    <row r="6" spans="2:58" ht="15" hidden="1" customHeight="1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29"/>
    </row>
    <row r="7" spans="2:58" ht="21" hidden="1" customHeight="1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29"/>
    </row>
    <row r="8" spans="2:58" ht="16.5" hidden="1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29"/>
    </row>
    <row r="9" spans="2:58" ht="18.75" customHeight="1" x14ac:dyDescent="0.2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29"/>
    </row>
    <row r="10" spans="2:58" ht="17.25" customHeight="1" x14ac:dyDescent="0.25">
      <c r="E10" s="99" t="s">
        <v>254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29"/>
      <c r="AM10" s="97" t="s">
        <v>115</v>
      </c>
      <c r="AN10" s="97"/>
      <c r="AO10" s="98"/>
      <c r="AP10" s="98"/>
      <c r="AQ10" s="98"/>
    </row>
    <row r="11" spans="2:58" ht="21.75" customHeight="1" x14ac:dyDescent="0.25">
      <c r="B11" s="30"/>
      <c r="C11" s="30"/>
      <c r="D11" s="3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M11" s="96" t="s">
        <v>28</v>
      </c>
      <c r="AN11" s="96"/>
      <c r="AO11" s="96"/>
      <c r="AP11" s="96"/>
      <c r="AQ11" s="31"/>
    </row>
    <row r="12" spans="2:58" x14ac:dyDescent="0.25">
      <c r="AR12" s="89" t="s">
        <v>119</v>
      </c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2:58" ht="25.5" customHeight="1" x14ac:dyDescent="0.25">
      <c r="C13" s="107"/>
      <c r="D13" s="107"/>
      <c r="K13" s="76"/>
      <c r="L13" s="24"/>
      <c r="M13" s="24"/>
      <c r="P13" s="107"/>
      <c r="Q13" s="108"/>
      <c r="R13" s="108"/>
      <c r="S13" s="108"/>
      <c r="T13" s="7"/>
      <c r="U13" s="8"/>
      <c r="V13" s="7"/>
      <c r="W13" s="7"/>
      <c r="X13" s="89" t="s">
        <v>117</v>
      </c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24"/>
      <c r="AM13" s="90" t="s">
        <v>27</v>
      </c>
      <c r="AN13" s="91"/>
      <c r="AO13" s="92"/>
      <c r="AR13" s="145" t="s">
        <v>16</v>
      </c>
      <c r="AS13" s="145" t="s">
        <v>15</v>
      </c>
      <c r="AT13" s="145" t="s">
        <v>14</v>
      </c>
      <c r="AU13" s="145" t="s">
        <v>13</v>
      </c>
      <c r="AV13" s="145" t="s">
        <v>12</v>
      </c>
      <c r="AW13" s="145" t="s">
        <v>11</v>
      </c>
      <c r="AX13" s="145" t="s">
        <v>10</v>
      </c>
      <c r="AY13" s="145" t="s">
        <v>9</v>
      </c>
      <c r="AZ13" s="145" t="s">
        <v>8</v>
      </c>
      <c r="BA13" s="145" t="s">
        <v>7</v>
      </c>
      <c r="BB13" s="145" t="s">
        <v>6</v>
      </c>
      <c r="BC13" s="145" t="s">
        <v>5</v>
      </c>
      <c r="BD13" s="145" t="s">
        <v>120</v>
      </c>
      <c r="BE13" s="145" t="s">
        <v>121</v>
      </c>
      <c r="BF13" s="145" t="s">
        <v>122</v>
      </c>
    </row>
    <row r="14" spans="2:58" ht="55.5" customHeight="1" x14ac:dyDescent="0.25">
      <c r="B14" s="34" t="s">
        <v>26</v>
      </c>
      <c r="C14" s="35" t="s">
        <v>31</v>
      </c>
      <c r="D14" s="33" t="s">
        <v>41</v>
      </c>
      <c r="E14" s="34" t="s">
        <v>25</v>
      </c>
      <c r="F14" s="35" t="s">
        <v>24</v>
      </c>
      <c r="G14" s="32" t="s">
        <v>23</v>
      </c>
      <c r="H14" s="32" t="s">
        <v>22</v>
      </c>
      <c r="I14" s="32" t="s">
        <v>21</v>
      </c>
      <c r="J14" s="32" t="s">
        <v>20</v>
      </c>
      <c r="K14" s="36" t="s">
        <v>19</v>
      </c>
      <c r="L14" s="32" t="s">
        <v>35</v>
      </c>
      <c r="M14" s="32" t="s">
        <v>34</v>
      </c>
      <c r="N14" s="32" t="s">
        <v>18</v>
      </c>
      <c r="O14" s="32" t="s">
        <v>17</v>
      </c>
      <c r="P14" s="32" t="s">
        <v>114</v>
      </c>
      <c r="Q14" s="32" t="s">
        <v>176</v>
      </c>
      <c r="R14" s="32" t="s">
        <v>230</v>
      </c>
      <c r="S14" s="32" t="s">
        <v>29</v>
      </c>
      <c r="T14" s="32" t="s">
        <v>33</v>
      </c>
      <c r="U14" s="32" t="s">
        <v>38</v>
      </c>
      <c r="V14" s="32" t="s">
        <v>36</v>
      </c>
      <c r="W14" s="32" t="s">
        <v>32</v>
      </c>
      <c r="X14" s="57" t="s">
        <v>16</v>
      </c>
      <c r="Y14" s="32" t="s">
        <v>15</v>
      </c>
      <c r="Z14" s="32" t="s">
        <v>14</v>
      </c>
      <c r="AA14" s="32" t="s">
        <v>13</v>
      </c>
      <c r="AB14" s="32" t="s">
        <v>12</v>
      </c>
      <c r="AC14" s="32" t="s">
        <v>11</v>
      </c>
      <c r="AD14" s="32" t="s">
        <v>10</v>
      </c>
      <c r="AE14" s="32" t="s">
        <v>9</v>
      </c>
      <c r="AF14" s="32" t="s">
        <v>8</v>
      </c>
      <c r="AG14" s="32" t="s">
        <v>7</v>
      </c>
      <c r="AH14" s="32" t="s">
        <v>6</v>
      </c>
      <c r="AI14" s="32" t="s">
        <v>5</v>
      </c>
      <c r="AJ14" s="32" t="s">
        <v>255</v>
      </c>
      <c r="AK14" s="32" t="s">
        <v>4</v>
      </c>
      <c r="AL14" s="37"/>
      <c r="AM14" s="16">
        <v>2022</v>
      </c>
      <c r="AN14" s="16">
        <v>2023</v>
      </c>
      <c r="AO14" s="17" t="s">
        <v>3</v>
      </c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>
        <f>BE14-BD14</f>
        <v>0</v>
      </c>
    </row>
    <row r="15" spans="2:58" ht="46.5" customHeight="1" x14ac:dyDescent="0.25">
      <c r="B15" s="40">
        <v>1</v>
      </c>
      <c r="C15" s="25" t="s">
        <v>39</v>
      </c>
      <c r="D15" s="13" t="s">
        <v>40</v>
      </c>
      <c r="E15" s="18" t="s">
        <v>123</v>
      </c>
      <c r="F15" s="19" t="s">
        <v>124</v>
      </c>
      <c r="G15" s="2" t="s">
        <v>181</v>
      </c>
      <c r="H15" s="2" t="s">
        <v>183</v>
      </c>
      <c r="I15" s="11" t="s">
        <v>182</v>
      </c>
      <c r="J15" s="2"/>
      <c r="K15" s="2" t="s">
        <v>239</v>
      </c>
      <c r="L15" s="2"/>
      <c r="M15" s="2"/>
      <c r="N15" s="42">
        <v>24899357</v>
      </c>
      <c r="O15" s="42">
        <v>24899357</v>
      </c>
      <c r="P15" s="43">
        <v>0</v>
      </c>
      <c r="Q15" s="42">
        <v>13988</v>
      </c>
      <c r="R15" s="42">
        <v>0</v>
      </c>
      <c r="S15" s="58">
        <f>IFERROR(Q15/O15,0)</f>
        <v>5.61781575323411E-4</v>
      </c>
      <c r="T15" s="42">
        <f>P15+Q15</f>
        <v>13988</v>
      </c>
      <c r="U15" s="2" t="s">
        <v>73</v>
      </c>
      <c r="V15" s="2">
        <v>319</v>
      </c>
      <c r="W15" s="2" t="s">
        <v>179</v>
      </c>
      <c r="X15" s="4">
        <v>0</v>
      </c>
      <c r="Y15" s="4">
        <v>0</v>
      </c>
      <c r="Z15" s="4">
        <v>0</v>
      </c>
      <c r="AA15" s="4">
        <v>0</v>
      </c>
      <c r="AB15" s="4">
        <v>3988</v>
      </c>
      <c r="AC15" s="4">
        <v>0</v>
      </c>
      <c r="AD15" s="4"/>
      <c r="AE15" s="4"/>
      <c r="AF15" s="4"/>
      <c r="AG15" s="4"/>
      <c r="AH15" s="4"/>
      <c r="AI15" s="45"/>
      <c r="AJ15" s="4">
        <f>SUM(X15:AI15)</f>
        <v>3988</v>
      </c>
      <c r="AK15" s="4">
        <f>+T15-AJ15</f>
        <v>10000</v>
      </c>
      <c r="AL15" s="46"/>
      <c r="AM15" s="67">
        <v>64297</v>
      </c>
      <c r="AN15" s="68">
        <v>0</v>
      </c>
      <c r="AO15" s="69">
        <f>AM15+AN15</f>
        <v>64297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/>
      <c r="AY15" s="38"/>
      <c r="AZ15" s="38"/>
      <c r="BA15" s="38"/>
      <c r="BB15" s="38"/>
      <c r="BC15" s="38"/>
      <c r="BD15" s="39"/>
      <c r="BE15" s="39"/>
      <c r="BF15" s="39">
        <f t="shared" ref="BF15:BF43" si="0">BE15-BD15</f>
        <v>0</v>
      </c>
    </row>
    <row r="16" spans="2:58" ht="46.5" customHeight="1" x14ac:dyDescent="0.25">
      <c r="B16" s="59">
        <v>2</v>
      </c>
      <c r="C16" s="25" t="s">
        <v>39</v>
      </c>
      <c r="D16" s="11" t="s">
        <v>40</v>
      </c>
      <c r="E16" s="18" t="s">
        <v>125</v>
      </c>
      <c r="F16" s="19" t="s">
        <v>126</v>
      </c>
      <c r="G16" s="2" t="s">
        <v>111</v>
      </c>
      <c r="H16" s="2" t="s">
        <v>185</v>
      </c>
      <c r="I16" s="11" t="s">
        <v>182</v>
      </c>
      <c r="J16" s="2"/>
      <c r="K16" s="2" t="s">
        <v>238</v>
      </c>
      <c r="L16" s="2"/>
      <c r="M16" s="2"/>
      <c r="N16" s="42">
        <v>24899357</v>
      </c>
      <c r="O16" s="42">
        <v>24899357</v>
      </c>
      <c r="P16" s="43">
        <v>0</v>
      </c>
      <c r="Q16" s="42">
        <v>10320</v>
      </c>
      <c r="R16" s="42">
        <v>0</v>
      </c>
      <c r="S16" s="58">
        <f t="shared" ref="S16:S43" si="1">IFERROR(Q16/O16,0)</f>
        <v>4.1446853426777247E-4</v>
      </c>
      <c r="T16" s="42">
        <f t="shared" ref="T16:T34" si="2">P16+Q16</f>
        <v>10320</v>
      </c>
      <c r="U16" s="2" t="s">
        <v>73</v>
      </c>
      <c r="V16" s="2">
        <v>319</v>
      </c>
      <c r="W16" s="2" t="s">
        <v>179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/>
      <c r="AE16" s="4"/>
      <c r="AF16" s="4"/>
      <c r="AG16" s="4"/>
      <c r="AH16" s="4"/>
      <c r="AI16" s="45"/>
      <c r="AJ16" s="4">
        <f t="shared" ref="AJ16:AJ34" si="3">SUM(X16:AI16)</f>
        <v>0</v>
      </c>
      <c r="AK16" s="4">
        <f t="shared" ref="AK16:AK34" si="4">+T16-AJ16</f>
        <v>10320</v>
      </c>
      <c r="AL16" s="46"/>
      <c r="AM16" s="67">
        <v>623000</v>
      </c>
      <c r="AN16" s="68">
        <v>590331</v>
      </c>
      <c r="AO16" s="69">
        <f t="shared" ref="AO16:AO43" si="5">AM16+AN16</f>
        <v>1213331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/>
      <c r="AY16" s="38"/>
      <c r="AZ16" s="38"/>
      <c r="BA16" s="38"/>
      <c r="BB16" s="38"/>
      <c r="BC16" s="38"/>
      <c r="BD16" s="39"/>
      <c r="BE16" s="39"/>
      <c r="BF16" s="39">
        <f t="shared" si="0"/>
        <v>0</v>
      </c>
    </row>
    <row r="17" spans="2:58" ht="46.5" customHeight="1" x14ac:dyDescent="0.25">
      <c r="B17" s="59">
        <v>3</v>
      </c>
      <c r="C17" s="25" t="s">
        <v>39</v>
      </c>
      <c r="D17" s="11" t="s">
        <v>40</v>
      </c>
      <c r="E17" s="18" t="s">
        <v>127</v>
      </c>
      <c r="F17" s="20" t="s">
        <v>128</v>
      </c>
      <c r="G17" s="2" t="s">
        <v>186</v>
      </c>
      <c r="H17" s="2" t="s">
        <v>184</v>
      </c>
      <c r="I17" s="11" t="s">
        <v>182</v>
      </c>
      <c r="J17" s="2"/>
      <c r="K17" s="2" t="s">
        <v>239</v>
      </c>
      <c r="L17" s="2"/>
      <c r="M17" s="2"/>
      <c r="N17" s="42">
        <v>24899357</v>
      </c>
      <c r="O17" s="42">
        <v>24899357</v>
      </c>
      <c r="P17" s="43">
        <v>0</v>
      </c>
      <c r="Q17" s="42">
        <v>11690</v>
      </c>
      <c r="R17" s="42">
        <v>0</v>
      </c>
      <c r="S17" s="58">
        <f t="shared" si="1"/>
        <v>4.694900354254128E-4</v>
      </c>
      <c r="T17" s="42">
        <f t="shared" si="2"/>
        <v>11690</v>
      </c>
      <c r="U17" s="2" t="s">
        <v>73</v>
      </c>
      <c r="V17" s="2">
        <v>319</v>
      </c>
      <c r="W17" s="2" t="s">
        <v>179</v>
      </c>
      <c r="X17" s="4">
        <v>0</v>
      </c>
      <c r="Y17" s="4">
        <v>0</v>
      </c>
      <c r="Z17" s="4">
        <v>0</v>
      </c>
      <c r="AA17" s="4">
        <v>0</v>
      </c>
      <c r="AB17" s="4">
        <v>1690</v>
      </c>
      <c r="AC17" s="4">
        <v>0</v>
      </c>
      <c r="AD17" s="4"/>
      <c r="AE17" s="4"/>
      <c r="AF17" s="4"/>
      <c r="AG17" s="4"/>
      <c r="AH17" s="4"/>
      <c r="AI17" s="45"/>
      <c r="AJ17" s="4">
        <f t="shared" si="3"/>
        <v>1690</v>
      </c>
      <c r="AK17" s="4">
        <f t="shared" si="4"/>
        <v>10000</v>
      </c>
      <c r="AL17" s="46"/>
      <c r="AM17" s="67">
        <v>153160</v>
      </c>
      <c r="AN17" s="68">
        <v>0</v>
      </c>
      <c r="AO17" s="69">
        <f t="shared" si="5"/>
        <v>153160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/>
      <c r="AY17" s="38"/>
      <c r="AZ17" s="38"/>
      <c r="BA17" s="38"/>
      <c r="BB17" s="38"/>
      <c r="BC17" s="38"/>
      <c r="BD17" s="39"/>
      <c r="BE17" s="39"/>
      <c r="BF17" s="39">
        <f t="shared" si="0"/>
        <v>0</v>
      </c>
    </row>
    <row r="18" spans="2:58" ht="46.5" customHeight="1" x14ac:dyDescent="0.25">
      <c r="B18" s="40">
        <v>4</v>
      </c>
      <c r="C18" s="25" t="s">
        <v>39</v>
      </c>
      <c r="D18" s="11" t="s">
        <v>40</v>
      </c>
      <c r="E18" s="18" t="s">
        <v>129</v>
      </c>
      <c r="F18" s="20" t="s">
        <v>130</v>
      </c>
      <c r="G18" s="2" t="s">
        <v>187</v>
      </c>
      <c r="H18" s="2" t="s">
        <v>188</v>
      </c>
      <c r="I18" s="11" t="s">
        <v>182</v>
      </c>
      <c r="J18" s="2"/>
      <c r="K18" s="2" t="s">
        <v>236</v>
      </c>
      <c r="L18" s="2"/>
      <c r="M18" s="2"/>
      <c r="N18" s="42">
        <v>24899357</v>
      </c>
      <c r="O18" s="42">
        <v>24899357</v>
      </c>
      <c r="P18" s="43">
        <v>0</v>
      </c>
      <c r="Q18" s="42">
        <v>10037</v>
      </c>
      <c r="R18" s="42">
        <v>0</v>
      </c>
      <c r="S18" s="58">
        <f t="shared" si="1"/>
        <v>4.0310277891915039E-4</v>
      </c>
      <c r="T18" s="42">
        <f t="shared" si="2"/>
        <v>10037</v>
      </c>
      <c r="U18" s="2" t="s">
        <v>73</v>
      </c>
      <c r="V18" s="2">
        <v>319</v>
      </c>
      <c r="W18" s="2" t="s">
        <v>179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/>
      <c r="AE18" s="4"/>
      <c r="AF18" s="4"/>
      <c r="AG18" s="4"/>
      <c r="AH18" s="4"/>
      <c r="AI18" s="45"/>
      <c r="AJ18" s="4">
        <f t="shared" si="3"/>
        <v>0</v>
      </c>
      <c r="AK18" s="4">
        <f t="shared" si="4"/>
        <v>10037</v>
      </c>
      <c r="AL18" s="46"/>
      <c r="AM18" s="67">
        <v>25225</v>
      </c>
      <c r="AN18" s="68">
        <v>0</v>
      </c>
      <c r="AO18" s="69">
        <f t="shared" si="5"/>
        <v>25225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/>
      <c r="AY18" s="38"/>
      <c r="AZ18" s="38"/>
      <c r="BA18" s="38"/>
      <c r="BB18" s="38"/>
      <c r="BC18" s="38"/>
      <c r="BD18" s="39"/>
      <c r="BE18" s="39"/>
      <c r="BF18" s="39">
        <f t="shared" si="0"/>
        <v>0</v>
      </c>
    </row>
    <row r="19" spans="2:58" ht="46.5" customHeight="1" x14ac:dyDescent="0.25">
      <c r="B19" s="40">
        <v>5</v>
      </c>
      <c r="C19" s="25" t="s">
        <v>39</v>
      </c>
      <c r="D19" s="12" t="s">
        <v>40</v>
      </c>
      <c r="E19" s="18" t="s">
        <v>131</v>
      </c>
      <c r="F19" s="20" t="s">
        <v>132</v>
      </c>
      <c r="G19" s="2" t="s">
        <v>99</v>
      </c>
      <c r="H19" s="2" t="s">
        <v>189</v>
      </c>
      <c r="I19" s="11" t="s">
        <v>182</v>
      </c>
      <c r="J19" s="2"/>
      <c r="K19" s="2" t="s">
        <v>239</v>
      </c>
      <c r="L19" s="2"/>
      <c r="M19" s="2"/>
      <c r="N19" s="42">
        <v>24899357</v>
      </c>
      <c r="O19" s="42">
        <v>24899357</v>
      </c>
      <c r="P19" s="43">
        <v>0</v>
      </c>
      <c r="Q19" s="42">
        <v>331536</v>
      </c>
      <c r="R19" s="42">
        <v>0</v>
      </c>
      <c r="S19" s="15">
        <f t="shared" si="1"/>
        <v>1.3315042633430254E-2</v>
      </c>
      <c r="T19" s="42">
        <f t="shared" si="2"/>
        <v>331536</v>
      </c>
      <c r="U19" s="2" t="s">
        <v>73</v>
      </c>
      <c r="V19" s="2">
        <v>319</v>
      </c>
      <c r="W19" s="2" t="s">
        <v>179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/>
      <c r="AE19" s="4"/>
      <c r="AF19" s="4"/>
      <c r="AG19" s="4"/>
      <c r="AH19" s="4"/>
      <c r="AI19" s="45"/>
      <c r="AJ19" s="4">
        <f t="shared" si="3"/>
        <v>0</v>
      </c>
      <c r="AK19" s="4">
        <f t="shared" si="4"/>
        <v>331536</v>
      </c>
      <c r="AL19" s="46"/>
      <c r="AM19" s="67">
        <v>1515085</v>
      </c>
      <c r="AN19" s="68">
        <v>169459</v>
      </c>
      <c r="AO19" s="69">
        <f t="shared" si="5"/>
        <v>1684544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/>
      <c r="AY19" s="38"/>
      <c r="AZ19" s="38"/>
      <c r="BA19" s="38"/>
      <c r="BB19" s="38"/>
      <c r="BC19" s="38"/>
      <c r="BD19" s="39"/>
      <c r="BE19" s="39"/>
      <c r="BF19" s="39">
        <f t="shared" si="0"/>
        <v>0</v>
      </c>
    </row>
    <row r="20" spans="2:58" ht="46.5" customHeight="1" x14ac:dyDescent="0.25">
      <c r="B20" s="59">
        <v>6</v>
      </c>
      <c r="C20" s="25" t="s">
        <v>39</v>
      </c>
      <c r="D20" s="12" t="s">
        <v>40</v>
      </c>
      <c r="E20" s="18" t="s">
        <v>133</v>
      </c>
      <c r="F20" s="20" t="s">
        <v>134</v>
      </c>
      <c r="G20" s="2" t="s">
        <v>186</v>
      </c>
      <c r="H20" s="2" t="s">
        <v>100</v>
      </c>
      <c r="I20" s="11" t="s">
        <v>182</v>
      </c>
      <c r="J20" s="2"/>
      <c r="K20" s="2" t="s">
        <v>240</v>
      </c>
      <c r="L20" s="2"/>
      <c r="M20" s="2"/>
      <c r="N20" s="42">
        <v>24899357</v>
      </c>
      <c r="O20" s="42">
        <v>24899357</v>
      </c>
      <c r="P20" s="43">
        <v>0</v>
      </c>
      <c r="Q20" s="42">
        <v>250073</v>
      </c>
      <c r="R20" s="42">
        <v>0</v>
      </c>
      <c r="S20" s="15">
        <f t="shared" si="1"/>
        <v>1.0043351721893863E-2</v>
      </c>
      <c r="T20" s="42">
        <f t="shared" si="2"/>
        <v>250073</v>
      </c>
      <c r="U20" s="2" t="s">
        <v>73</v>
      </c>
      <c r="V20" s="2">
        <v>319</v>
      </c>
      <c r="W20" s="2" t="s">
        <v>179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/>
      <c r="AE20" s="4"/>
      <c r="AF20" s="4"/>
      <c r="AG20" s="4"/>
      <c r="AH20" s="4"/>
      <c r="AI20" s="45"/>
      <c r="AJ20" s="4">
        <f t="shared" si="3"/>
        <v>0</v>
      </c>
      <c r="AK20" s="4">
        <f t="shared" si="4"/>
        <v>250073</v>
      </c>
      <c r="AL20" s="46"/>
      <c r="AM20" s="67">
        <v>901555</v>
      </c>
      <c r="AN20" s="68">
        <v>232196</v>
      </c>
      <c r="AO20" s="69">
        <f t="shared" si="5"/>
        <v>1133751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/>
      <c r="AY20" s="38"/>
      <c r="AZ20" s="38"/>
      <c r="BA20" s="38"/>
      <c r="BB20" s="38"/>
      <c r="BC20" s="38"/>
      <c r="BD20" s="39"/>
      <c r="BE20" s="39"/>
      <c r="BF20" s="39">
        <f t="shared" si="0"/>
        <v>0</v>
      </c>
    </row>
    <row r="21" spans="2:58" ht="46.5" customHeight="1" x14ac:dyDescent="0.25">
      <c r="B21" s="59">
        <v>7</v>
      </c>
      <c r="C21" s="25" t="s">
        <v>39</v>
      </c>
      <c r="D21" s="12" t="s">
        <v>40</v>
      </c>
      <c r="E21" s="18" t="s">
        <v>135</v>
      </c>
      <c r="F21" s="19" t="s">
        <v>136</v>
      </c>
      <c r="G21" s="2" t="s">
        <v>186</v>
      </c>
      <c r="H21" s="2" t="s">
        <v>186</v>
      </c>
      <c r="I21" s="11" t="s">
        <v>72</v>
      </c>
      <c r="J21" s="2"/>
      <c r="K21" s="73" t="s">
        <v>241</v>
      </c>
      <c r="L21" s="2"/>
      <c r="M21" s="2"/>
      <c r="N21" s="42">
        <v>24899357</v>
      </c>
      <c r="O21" s="42">
        <v>24899357</v>
      </c>
      <c r="P21" s="43">
        <v>0</v>
      </c>
      <c r="Q21" s="42">
        <v>210000</v>
      </c>
      <c r="R21" s="42">
        <v>0</v>
      </c>
      <c r="S21" s="15">
        <f t="shared" si="1"/>
        <v>8.4339527321930438E-3</v>
      </c>
      <c r="T21" s="42">
        <f t="shared" si="2"/>
        <v>210000</v>
      </c>
      <c r="U21" s="2" t="s">
        <v>73</v>
      </c>
      <c r="V21" s="2">
        <v>319</v>
      </c>
      <c r="W21" s="2" t="s">
        <v>179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/>
      <c r="AE21" s="4"/>
      <c r="AF21" s="4"/>
      <c r="AG21" s="4"/>
      <c r="AH21" s="4"/>
      <c r="AI21" s="45"/>
      <c r="AJ21" s="4">
        <f t="shared" si="3"/>
        <v>0</v>
      </c>
      <c r="AK21" s="4">
        <f t="shared" si="4"/>
        <v>210000</v>
      </c>
      <c r="AL21" s="46"/>
      <c r="AM21" s="67">
        <v>153120</v>
      </c>
      <c r="AN21" s="68">
        <v>0</v>
      </c>
      <c r="AO21" s="69">
        <f t="shared" si="5"/>
        <v>153120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/>
      <c r="AY21" s="38"/>
      <c r="AZ21" s="38"/>
      <c r="BA21" s="38"/>
      <c r="BB21" s="38"/>
      <c r="BC21" s="38"/>
      <c r="BD21" s="39"/>
      <c r="BE21" s="39"/>
      <c r="BF21" s="39">
        <f t="shared" si="0"/>
        <v>0</v>
      </c>
    </row>
    <row r="22" spans="2:58" ht="46.5" customHeight="1" x14ac:dyDescent="0.25">
      <c r="B22" s="40">
        <v>8</v>
      </c>
      <c r="C22" s="25" t="s">
        <v>39</v>
      </c>
      <c r="D22" s="12" t="s">
        <v>40</v>
      </c>
      <c r="E22" s="18" t="s">
        <v>137</v>
      </c>
      <c r="F22" s="20" t="s">
        <v>138</v>
      </c>
      <c r="G22" s="2" t="s">
        <v>187</v>
      </c>
      <c r="H22" s="2" t="s">
        <v>190</v>
      </c>
      <c r="I22" s="11" t="s">
        <v>182</v>
      </c>
      <c r="J22" s="2"/>
      <c r="K22" s="2" t="s">
        <v>236</v>
      </c>
      <c r="L22" s="2"/>
      <c r="M22" s="2"/>
      <c r="N22" s="42">
        <v>24899357</v>
      </c>
      <c r="O22" s="42">
        <v>24899357</v>
      </c>
      <c r="P22" s="43">
        <v>0</v>
      </c>
      <c r="Q22" s="42">
        <v>399244</v>
      </c>
      <c r="R22" s="42">
        <v>0</v>
      </c>
      <c r="S22" s="15">
        <f t="shared" si="1"/>
        <v>1.6034309641008E-2</v>
      </c>
      <c r="T22" s="42">
        <f t="shared" si="2"/>
        <v>399244</v>
      </c>
      <c r="U22" s="2" t="s">
        <v>73</v>
      </c>
      <c r="V22" s="2">
        <v>319</v>
      </c>
      <c r="W22" s="2" t="s">
        <v>179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/>
      <c r="AE22" s="4"/>
      <c r="AF22" s="4"/>
      <c r="AG22" s="4"/>
      <c r="AH22" s="4"/>
      <c r="AI22" s="45"/>
      <c r="AJ22" s="4">
        <f t="shared" si="3"/>
        <v>0</v>
      </c>
      <c r="AK22" s="4">
        <f t="shared" si="4"/>
        <v>399244</v>
      </c>
      <c r="AL22" s="46"/>
      <c r="AM22" s="67">
        <v>1944919</v>
      </c>
      <c r="AN22" s="68">
        <v>296273</v>
      </c>
      <c r="AO22" s="69">
        <f t="shared" si="5"/>
        <v>2241192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/>
      <c r="AY22" s="38"/>
      <c r="AZ22" s="38"/>
      <c r="BA22" s="38"/>
      <c r="BB22" s="38"/>
      <c r="BC22" s="38"/>
      <c r="BD22" s="39"/>
      <c r="BE22" s="39"/>
      <c r="BF22" s="39">
        <f t="shared" si="0"/>
        <v>0</v>
      </c>
    </row>
    <row r="23" spans="2:58" ht="46.5" customHeight="1" x14ac:dyDescent="0.25">
      <c r="B23" s="40">
        <v>9</v>
      </c>
      <c r="C23" s="25" t="s">
        <v>39</v>
      </c>
      <c r="D23" s="12" t="s">
        <v>40</v>
      </c>
      <c r="E23" s="18" t="s">
        <v>139</v>
      </c>
      <c r="F23" s="20" t="s">
        <v>140</v>
      </c>
      <c r="G23" s="2" t="s">
        <v>186</v>
      </c>
      <c r="H23" s="2" t="s">
        <v>191</v>
      </c>
      <c r="I23" s="11" t="s">
        <v>182</v>
      </c>
      <c r="J23" s="2"/>
      <c r="K23" s="2" t="s">
        <v>242</v>
      </c>
      <c r="L23" s="2"/>
      <c r="M23" s="2"/>
      <c r="N23" s="42">
        <v>24899357</v>
      </c>
      <c r="O23" s="42">
        <v>24899357</v>
      </c>
      <c r="P23" s="43">
        <v>0</v>
      </c>
      <c r="Q23" s="42">
        <v>348262</v>
      </c>
      <c r="R23" s="42">
        <v>0</v>
      </c>
      <c r="S23" s="15">
        <f t="shared" si="1"/>
        <v>1.3986786887709591E-2</v>
      </c>
      <c r="T23" s="42">
        <f t="shared" si="2"/>
        <v>348262</v>
      </c>
      <c r="U23" s="2" t="s">
        <v>73</v>
      </c>
      <c r="V23" s="2">
        <v>319</v>
      </c>
      <c r="W23" s="2" t="s">
        <v>179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/>
      <c r="AE23" s="4"/>
      <c r="AF23" s="4"/>
      <c r="AG23" s="4"/>
      <c r="AH23" s="4"/>
      <c r="AI23" s="45"/>
      <c r="AJ23" s="4">
        <f t="shared" si="3"/>
        <v>0</v>
      </c>
      <c r="AK23" s="4">
        <f t="shared" si="4"/>
        <v>348262</v>
      </c>
      <c r="AL23" s="46"/>
      <c r="AM23" s="67">
        <v>1516001</v>
      </c>
      <c r="AN23" s="68">
        <v>116850</v>
      </c>
      <c r="AO23" s="69">
        <f t="shared" si="5"/>
        <v>1632851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/>
      <c r="AY23" s="38"/>
      <c r="AZ23" s="38"/>
      <c r="BA23" s="38"/>
      <c r="BB23" s="38"/>
      <c r="BC23" s="38"/>
      <c r="BD23" s="39"/>
      <c r="BE23" s="39"/>
      <c r="BF23" s="39">
        <f t="shared" si="0"/>
        <v>0</v>
      </c>
    </row>
    <row r="24" spans="2:58" ht="46.5" customHeight="1" x14ac:dyDescent="0.25">
      <c r="B24" s="59">
        <v>10</v>
      </c>
      <c r="C24" s="25" t="s">
        <v>39</v>
      </c>
      <c r="D24" s="12" t="s">
        <v>40</v>
      </c>
      <c r="E24" s="18" t="s">
        <v>141</v>
      </c>
      <c r="F24" s="20" t="s">
        <v>142</v>
      </c>
      <c r="G24" s="2" t="s">
        <v>192</v>
      </c>
      <c r="H24" s="2" t="s">
        <v>193</v>
      </c>
      <c r="I24" s="11" t="s">
        <v>182</v>
      </c>
      <c r="J24" s="2"/>
      <c r="K24" s="2" t="s">
        <v>239</v>
      </c>
      <c r="L24" s="2"/>
      <c r="M24" s="2"/>
      <c r="N24" s="42">
        <v>24899357</v>
      </c>
      <c r="O24" s="42">
        <v>24899357</v>
      </c>
      <c r="P24" s="43">
        <v>0</v>
      </c>
      <c r="Q24" s="42">
        <v>10150</v>
      </c>
      <c r="R24" s="42">
        <v>0</v>
      </c>
      <c r="S24" s="15">
        <f t="shared" si="1"/>
        <v>4.076410487226638E-4</v>
      </c>
      <c r="T24" s="42">
        <f t="shared" si="2"/>
        <v>10150</v>
      </c>
      <c r="U24" s="2" t="s">
        <v>73</v>
      </c>
      <c r="V24" s="2">
        <v>319</v>
      </c>
      <c r="W24" s="2" t="s">
        <v>179</v>
      </c>
      <c r="X24" s="4">
        <v>0</v>
      </c>
      <c r="Y24" s="4">
        <v>0</v>
      </c>
      <c r="Z24" s="4">
        <v>0</v>
      </c>
      <c r="AA24" s="4">
        <v>0</v>
      </c>
      <c r="AB24" s="4">
        <v>150</v>
      </c>
      <c r="AC24" s="4">
        <v>0</v>
      </c>
      <c r="AD24" s="4"/>
      <c r="AE24" s="4"/>
      <c r="AF24" s="4"/>
      <c r="AG24" s="4"/>
      <c r="AH24" s="4"/>
      <c r="AI24" s="45"/>
      <c r="AJ24" s="4">
        <f t="shared" si="3"/>
        <v>150</v>
      </c>
      <c r="AK24" s="4">
        <f t="shared" si="4"/>
        <v>10000</v>
      </c>
      <c r="AL24" s="46"/>
      <c r="AM24" s="67">
        <v>72265</v>
      </c>
      <c r="AN24" s="68">
        <v>0</v>
      </c>
      <c r="AO24" s="69">
        <f t="shared" si="5"/>
        <v>72265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/>
      <c r="AY24" s="38"/>
      <c r="AZ24" s="38"/>
      <c r="BA24" s="38"/>
      <c r="BB24" s="38"/>
      <c r="BC24" s="38"/>
      <c r="BD24" s="39"/>
      <c r="BE24" s="39"/>
      <c r="BF24" s="39">
        <f t="shared" si="0"/>
        <v>0</v>
      </c>
    </row>
    <row r="25" spans="2:58" ht="46.5" customHeight="1" x14ac:dyDescent="0.25">
      <c r="B25" s="59">
        <v>11</v>
      </c>
      <c r="C25" s="25" t="s">
        <v>39</v>
      </c>
      <c r="D25" s="12" t="s">
        <v>40</v>
      </c>
      <c r="E25" s="18" t="s">
        <v>143</v>
      </c>
      <c r="F25" s="20" t="s">
        <v>144</v>
      </c>
      <c r="G25" s="2" t="s">
        <v>111</v>
      </c>
      <c r="H25" s="2" t="s">
        <v>194</v>
      </c>
      <c r="I25" s="11" t="s">
        <v>182</v>
      </c>
      <c r="J25" s="2"/>
      <c r="K25" s="2" t="s">
        <v>236</v>
      </c>
      <c r="L25" s="2"/>
      <c r="M25" s="2"/>
      <c r="N25" s="42">
        <v>24899357</v>
      </c>
      <c r="O25" s="42">
        <v>24899357</v>
      </c>
      <c r="P25" s="43">
        <v>0</v>
      </c>
      <c r="Q25" s="42">
        <v>372561</v>
      </c>
      <c r="R25" s="42">
        <v>0</v>
      </c>
      <c r="S25" s="15">
        <f t="shared" si="1"/>
        <v>1.496267554218368E-2</v>
      </c>
      <c r="T25" s="42">
        <f t="shared" si="2"/>
        <v>372561</v>
      </c>
      <c r="U25" s="2" t="s">
        <v>73</v>
      </c>
      <c r="V25" s="2">
        <v>319</v>
      </c>
      <c r="W25" s="2" t="s">
        <v>179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/>
      <c r="AE25" s="4"/>
      <c r="AF25" s="4"/>
      <c r="AG25" s="4"/>
      <c r="AH25" s="4"/>
      <c r="AI25" s="45"/>
      <c r="AJ25" s="4">
        <f t="shared" si="3"/>
        <v>0</v>
      </c>
      <c r="AK25" s="4">
        <f t="shared" si="4"/>
        <v>372561</v>
      </c>
      <c r="AL25" s="46"/>
      <c r="AM25" s="67">
        <v>3508584</v>
      </c>
      <c r="AN25" s="68">
        <v>104924</v>
      </c>
      <c r="AO25" s="69">
        <f t="shared" si="5"/>
        <v>3613508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/>
      <c r="AY25" s="38"/>
      <c r="AZ25" s="38"/>
      <c r="BA25" s="38"/>
      <c r="BB25" s="38"/>
      <c r="BC25" s="38"/>
      <c r="BD25" s="39"/>
      <c r="BE25" s="39"/>
      <c r="BF25" s="39">
        <f t="shared" si="0"/>
        <v>0</v>
      </c>
    </row>
    <row r="26" spans="2:58" ht="46.5" customHeight="1" x14ac:dyDescent="0.25">
      <c r="B26" s="40">
        <v>12</v>
      </c>
      <c r="C26" s="25" t="s">
        <v>39</v>
      </c>
      <c r="D26" s="12" t="s">
        <v>40</v>
      </c>
      <c r="E26" s="18" t="s">
        <v>145</v>
      </c>
      <c r="F26" s="20" t="s">
        <v>146</v>
      </c>
      <c r="G26" s="2" t="s">
        <v>196</v>
      </c>
      <c r="H26" s="2" t="s">
        <v>195</v>
      </c>
      <c r="I26" s="11" t="s">
        <v>182</v>
      </c>
      <c r="J26" s="2"/>
      <c r="K26" s="2" t="s">
        <v>237</v>
      </c>
      <c r="L26" s="2"/>
      <c r="M26" s="2"/>
      <c r="N26" s="42">
        <v>24899357</v>
      </c>
      <c r="O26" s="42">
        <v>24899357</v>
      </c>
      <c r="P26" s="43">
        <v>0</v>
      </c>
      <c r="Q26" s="42">
        <v>184650</v>
      </c>
      <c r="R26" s="42">
        <v>0</v>
      </c>
      <c r="S26" s="15">
        <f t="shared" si="1"/>
        <v>7.4158541523783126E-3</v>
      </c>
      <c r="T26" s="42">
        <f t="shared" si="2"/>
        <v>184650</v>
      </c>
      <c r="U26" s="2" t="s">
        <v>73</v>
      </c>
      <c r="V26" s="2">
        <v>319</v>
      </c>
      <c r="W26" s="2" t="s">
        <v>179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/>
      <c r="AE26" s="4"/>
      <c r="AF26" s="4"/>
      <c r="AG26" s="4"/>
      <c r="AH26" s="4"/>
      <c r="AI26" s="45"/>
      <c r="AJ26" s="4">
        <f t="shared" si="3"/>
        <v>0</v>
      </c>
      <c r="AK26" s="4">
        <f t="shared" si="4"/>
        <v>184650</v>
      </c>
      <c r="AL26" s="46"/>
      <c r="AM26" s="67">
        <v>290000</v>
      </c>
      <c r="AN26" s="68">
        <v>83826</v>
      </c>
      <c r="AO26" s="69">
        <f t="shared" si="5"/>
        <v>373826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/>
      <c r="AY26" s="38"/>
      <c r="AZ26" s="38"/>
      <c r="BA26" s="38"/>
      <c r="BB26" s="38"/>
      <c r="BC26" s="38"/>
      <c r="BD26" s="39"/>
      <c r="BE26" s="39"/>
      <c r="BF26" s="39">
        <f t="shared" si="0"/>
        <v>0</v>
      </c>
    </row>
    <row r="27" spans="2:58" ht="46.5" customHeight="1" x14ac:dyDescent="0.25">
      <c r="B27" s="40">
        <v>13</v>
      </c>
      <c r="C27" s="25" t="s">
        <v>39</v>
      </c>
      <c r="D27" s="12" t="s">
        <v>40</v>
      </c>
      <c r="E27" s="18" t="s">
        <v>147</v>
      </c>
      <c r="F27" s="20" t="s">
        <v>148</v>
      </c>
      <c r="G27" s="2" t="s">
        <v>196</v>
      </c>
      <c r="H27" s="2" t="s">
        <v>195</v>
      </c>
      <c r="I27" s="11" t="s">
        <v>182</v>
      </c>
      <c r="J27" s="2"/>
      <c r="K27" s="2" t="s">
        <v>237</v>
      </c>
      <c r="L27" s="2"/>
      <c r="M27" s="2"/>
      <c r="N27" s="42">
        <v>24899357</v>
      </c>
      <c r="O27" s="42">
        <v>24899357</v>
      </c>
      <c r="P27" s="43">
        <v>0</v>
      </c>
      <c r="Q27" s="42">
        <v>165465</v>
      </c>
      <c r="R27" s="42">
        <v>0</v>
      </c>
      <c r="S27" s="15">
        <f t="shared" si="1"/>
        <v>6.6453523277729618E-3</v>
      </c>
      <c r="T27" s="42">
        <f t="shared" si="2"/>
        <v>165465</v>
      </c>
      <c r="U27" s="2" t="s">
        <v>73</v>
      </c>
      <c r="V27" s="2">
        <v>319</v>
      </c>
      <c r="W27" s="2" t="s">
        <v>179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/>
      <c r="AE27" s="4"/>
      <c r="AF27" s="4"/>
      <c r="AG27" s="4"/>
      <c r="AH27" s="4"/>
      <c r="AI27" s="45"/>
      <c r="AJ27" s="4">
        <f t="shared" si="3"/>
        <v>0</v>
      </c>
      <c r="AK27" s="4">
        <f t="shared" si="4"/>
        <v>165465</v>
      </c>
      <c r="AL27" s="46"/>
      <c r="AM27" s="67">
        <v>260000</v>
      </c>
      <c r="AN27" s="68">
        <v>126129</v>
      </c>
      <c r="AO27" s="69">
        <f t="shared" si="5"/>
        <v>386129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/>
      <c r="AY27" s="38"/>
      <c r="AZ27" s="38"/>
      <c r="BA27" s="38"/>
      <c r="BB27" s="38"/>
      <c r="BC27" s="38"/>
      <c r="BD27" s="39"/>
      <c r="BE27" s="39"/>
      <c r="BF27" s="39">
        <f t="shared" si="0"/>
        <v>0</v>
      </c>
    </row>
    <row r="28" spans="2:58" ht="46.5" customHeight="1" x14ac:dyDescent="0.25">
      <c r="B28" s="59">
        <v>14</v>
      </c>
      <c r="C28" s="25" t="s">
        <v>39</v>
      </c>
      <c r="D28" s="12" t="s">
        <v>40</v>
      </c>
      <c r="E28" s="18" t="s">
        <v>149</v>
      </c>
      <c r="F28" s="20" t="s">
        <v>150</v>
      </c>
      <c r="G28" s="2" t="s">
        <v>186</v>
      </c>
      <c r="H28" s="2" t="s">
        <v>197</v>
      </c>
      <c r="I28" s="11" t="s">
        <v>182</v>
      </c>
      <c r="J28" s="2"/>
      <c r="K28" s="2" t="s">
        <v>239</v>
      </c>
      <c r="L28" s="2"/>
      <c r="M28" s="2"/>
      <c r="N28" s="42">
        <v>24899357</v>
      </c>
      <c r="O28" s="42">
        <v>24899357</v>
      </c>
      <c r="P28" s="43">
        <v>0</v>
      </c>
      <c r="Q28" s="42">
        <v>13108</v>
      </c>
      <c r="R28" s="42">
        <v>0</v>
      </c>
      <c r="S28" s="15">
        <f t="shared" si="1"/>
        <v>5.2643929720755443E-4</v>
      </c>
      <c r="T28" s="42">
        <f t="shared" si="2"/>
        <v>13108</v>
      </c>
      <c r="U28" s="2" t="s">
        <v>73</v>
      </c>
      <c r="V28" s="2">
        <v>319</v>
      </c>
      <c r="W28" s="2" t="s">
        <v>179</v>
      </c>
      <c r="X28" s="4">
        <v>0</v>
      </c>
      <c r="Y28" s="4">
        <v>0</v>
      </c>
      <c r="Z28" s="4">
        <v>0</v>
      </c>
      <c r="AA28" s="4">
        <v>0</v>
      </c>
      <c r="AB28" s="4">
        <v>3108</v>
      </c>
      <c r="AC28" s="4">
        <v>0</v>
      </c>
      <c r="AD28" s="4"/>
      <c r="AE28" s="4"/>
      <c r="AF28" s="4"/>
      <c r="AG28" s="4"/>
      <c r="AH28" s="4"/>
      <c r="AI28" s="45"/>
      <c r="AJ28" s="4">
        <f t="shared" si="3"/>
        <v>3108</v>
      </c>
      <c r="AK28" s="4">
        <f t="shared" si="4"/>
        <v>10000</v>
      </c>
      <c r="AL28" s="46"/>
      <c r="AM28" s="67">
        <v>136871</v>
      </c>
      <c r="AN28" s="68">
        <v>0</v>
      </c>
      <c r="AO28" s="69">
        <f t="shared" si="5"/>
        <v>136871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/>
      <c r="AY28" s="38"/>
      <c r="AZ28" s="38"/>
      <c r="BA28" s="38"/>
      <c r="BB28" s="38"/>
      <c r="BC28" s="38"/>
      <c r="BD28" s="39"/>
      <c r="BE28" s="39"/>
      <c r="BF28" s="39">
        <f t="shared" si="0"/>
        <v>0</v>
      </c>
    </row>
    <row r="29" spans="2:58" ht="46.5" customHeight="1" x14ac:dyDescent="0.25">
      <c r="B29" s="59">
        <v>15</v>
      </c>
      <c r="C29" s="25" t="s">
        <v>39</v>
      </c>
      <c r="D29" s="12" t="s">
        <v>40</v>
      </c>
      <c r="E29" s="18" t="s">
        <v>151</v>
      </c>
      <c r="F29" s="20" t="s">
        <v>152</v>
      </c>
      <c r="G29" s="2" t="s">
        <v>198</v>
      </c>
      <c r="H29" s="2" t="s">
        <v>199</v>
      </c>
      <c r="I29" s="11" t="s">
        <v>182</v>
      </c>
      <c r="J29" s="2"/>
      <c r="K29" s="2" t="s">
        <v>236</v>
      </c>
      <c r="L29" s="2"/>
      <c r="M29" s="2"/>
      <c r="N29" s="42">
        <v>24899357</v>
      </c>
      <c r="O29" s="42">
        <v>24899357</v>
      </c>
      <c r="P29" s="43">
        <v>0</v>
      </c>
      <c r="Q29" s="42">
        <v>572008</v>
      </c>
      <c r="R29" s="42">
        <v>0</v>
      </c>
      <c r="S29" s="15">
        <f t="shared" si="1"/>
        <v>2.2972802068744184E-2</v>
      </c>
      <c r="T29" s="42">
        <f t="shared" si="2"/>
        <v>572008</v>
      </c>
      <c r="U29" s="2" t="s">
        <v>73</v>
      </c>
      <c r="V29" s="2">
        <v>319</v>
      </c>
      <c r="W29" s="2" t="s">
        <v>179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/>
      <c r="AE29" s="4"/>
      <c r="AF29" s="4"/>
      <c r="AG29" s="4"/>
      <c r="AH29" s="4"/>
      <c r="AI29" s="45"/>
      <c r="AJ29" s="4">
        <f t="shared" si="3"/>
        <v>0</v>
      </c>
      <c r="AK29" s="4">
        <f t="shared" si="4"/>
        <v>572008</v>
      </c>
      <c r="AL29" s="46"/>
      <c r="AM29" s="67">
        <v>2660798</v>
      </c>
      <c r="AN29" s="68">
        <v>229525</v>
      </c>
      <c r="AO29" s="69">
        <f t="shared" si="5"/>
        <v>2890323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/>
      <c r="AY29" s="38"/>
      <c r="AZ29" s="38"/>
      <c r="BA29" s="38"/>
      <c r="BB29" s="38"/>
      <c r="BC29" s="38"/>
      <c r="BD29" s="39"/>
      <c r="BE29" s="39"/>
      <c r="BF29" s="39">
        <f t="shared" si="0"/>
        <v>0</v>
      </c>
    </row>
    <row r="30" spans="2:58" ht="46.5" customHeight="1" x14ac:dyDescent="0.25">
      <c r="B30" s="40">
        <v>16</v>
      </c>
      <c r="C30" s="25" t="s">
        <v>39</v>
      </c>
      <c r="D30" s="12" t="s">
        <v>40</v>
      </c>
      <c r="E30" s="18" t="s">
        <v>153</v>
      </c>
      <c r="F30" s="20" t="s">
        <v>154</v>
      </c>
      <c r="G30" s="2" t="s">
        <v>186</v>
      </c>
      <c r="H30" s="2" t="s">
        <v>200</v>
      </c>
      <c r="I30" s="11" t="s">
        <v>182</v>
      </c>
      <c r="J30" s="2"/>
      <c r="K30" s="2" t="s">
        <v>239</v>
      </c>
      <c r="L30" s="2"/>
      <c r="M30" s="2"/>
      <c r="N30" s="42">
        <v>24899357</v>
      </c>
      <c r="O30" s="42">
        <v>24899357</v>
      </c>
      <c r="P30" s="43">
        <v>0</v>
      </c>
      <c r="Q30" s="42">
        <v>10043</v>
      </c>
      <c r="R30" s="42">
        <v>0</v>
      </c>
      <c r="S30" s="15">
        <f t="shared" si="1"/>
        <v>4.0334374899721306E-4</v>
      </c>
      <c r="T30" s="42">
        <f t="shared" si="2"/>
        <v>10043</v>
      </c>
      <c r="U30" s="2" t="s">
        <v>73</v>
      </c>
      <c r="V30" s="2">
        <v>319</v>
      </c>
      <c r="W30" s="2" t="s">
        <v>179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/>
      <c r="AE30" s="4"/>
      <c r="AF30" s="4"/>
      <c r="AG30" s="4"/>
      <c r="AH30" s="4"/>
      <c r="AI30" s="45"/>
      <c r="AJ30" s="4">
        <f t="shared" si="3"/>
        <v>0</v>
      </c>
      <c r="AK30" s="4">
        <f t="shared" si="4"/>
        <v>10043</v>
      </c>
      <c r="AL30" s="46"/>
      <c r="AM30" s="70">
        <v>82123</v>
      </c>
      <c r="AN30" s="71">
        <v>0</v>
      </c>
      <c r="AO30" s="69">
        <f t="shared" si="5"/>
        <v>82123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/>
      <c r="AY30" s="38"/>
      <c r="AZ30" s="38"/>
      <c r="BA30" s="38"/>
      <c r="BB30" s="38"/>
      <c r="BC30" s="38"/>
      <c r="BD30" s="39"/>
      <c r="BE30" s="39"/>
      <c r="BF30" s="39">
        <f t="shared" si="0"/>
        <v>0</v>
      </c>
    </row>
    <row r="31" spans="2:58" ht="46.5" customHeight="1" x14ac:dyDescent="0.25">
      <c r="B31" s="40">
        <v>17</v>
      </c>
      <c r="C31" s="25" t="s">
        <v>39</v>
      </c>
      <c r="D31" s="12" t="s">
        <v>40</v>
      </c>
      <c r="E31" s="18" t="s">
        <v>155</v>
      </c>
      <c r="F31" s="20" t="s">
        <v>156</v>
      </c>
      <c r="G31" s="2" t="s">
        <v>186</v>
      </c>
      <c r="H31" s="2" t="s">
        <v>201</v>
      </c>
      <c r="I31" s="11" t="s">
        <v>182</v>
      </c>
      <c r="J31" s="2"/>
      <c r="K31" s="2" t="s">
        <v>239</v>
      </c>
      <c r="L31" s="2"/>
      <c r="M31" s="2"/>
      <c r="N31" s="42">
        <v>24899357</v>
      </c>
      <c r="O31" s="42">
        <v>24899357</v>
      </c>
      <c r="P31" s="43">
        <v>0</v>
      </c>
      <c r="Q31" s="42">
        <v>12346</v>
      </c>
      <c r="R31" s="42">
        <v>0</v>
      </c>
      <c r="S31" s="15">
        <f t="shared" si="1"/>
        <v>4.9583609729359683E-4</v>
      </c>
      <c r="T31" s="42">
        <f t="shared" si="2"/>
        <v>12346</v>
      </c>
      <c r="U31" s="2" t="s">
        <v>73</v>
      </c>
      <c r="V31" s="2">
        <v>319</v>
      </c>
      <c r="W31" s="2" t="s">
        <v>179</v>
      </c>
      <c r="X31" s="4">
        <v>0</v>
      </c>
      <c r="Y31" s="4">
        <v>0</v>
      </c>
      <c r="Z31" s="4">
        <v>0</v>
      </c>
      <c r="AA31" s="4">
        <v>0</v>
      </c>
      <c r="AB31" s="4">
        <v>2346</v>
      </c>
      <c r="AC31" s="4">
        <v>0</v>
      </c>
      <c r="AD31" s="4"/>
      <c r="AE31" s="4"/>
      <c r="AF31" s="4"/>
      <c r="AG31" s="4"/>
      <c r="AH31" s="4"/>
      <c r="AI31" s="45"/>
      <c r="AJ31" s="4">
        <f t="shared" si="3"/>
        <v>2346</v>
      </c>
      <c r="AK31" s="4">
        <f t="shared" si="4"/>
        <v>10000</v>
      </c>
      <c r="AL31" s="46"/>
      <c r="AM31" s="70">
        <v>127312</v>
      </c>
      <c r="AN31" s="71">
        <v>0</v>
      </c>
      <c r="AO31" s="69">
        <f t="shared" si="5"/>
        <v>127312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/>
      <c r="AY31" s="38"/>
      <c r="AZ31" s="38"/>
      <c r="BA31" s="38"/>
      <c r="BB31" s="38"/>
      <c r="BC31" s="38"/>
      <c r="BD31" s="39"/>
      <c r="BE31" s="39"/>
      <c r="BF31" s="39">
        <f t="shared" si="0"/>
        <v>0</v>
      </c>
    </row>
    <row r="32" spans="2:58" ht="46.5" customHeight="1" x14ac:dyDescent="0.25">
      <c r="B32" s="59">
        <v>18</v>
      </c>
      <c r="C32" s="25" t="s">
        <v>39</v>
      </c>
      <c r="D32" s="12" t="s">
        <v>40</v>
      </c>
      <c r="E32" s="18" t="s">
        <v>157</v>
      </c>
      <c r="F32" s="20" t="s">
        <v>158</v>
      </c>
      <c r="G32" s="2" t="s">
        <v>91</v>
      </c>
      <c r="H32" s="2" t="s">
        <v>91</v>
      </c>
      <c r="I32" s="11" t="s">
        <v>182</v>
      </c>
      <c r="J32" s="2"/>
      <c r="K32" s="2" t="s">
        <v>239</v>
      </c>
      <c r="L32" s="2"/>
      <c r="M32" s="2"/>
      <c r="N32" s="42">
        <v>24899357</v>
      </c>
      <c r="O32" s="42">
        <v>24899357</v>
      </c>
      <c r="P32" s="43">
        <v>0</v>
      </c>
      <c r="Q32" s="42">
        <v>544522</v>
      </c>
      <c r="R32" s="42">
        <v>0</v>
      </c>
      <c r="S32" s="15">
        <f t="shared" si="1"/>
        <v>2.1868918141139147E-2</v>
      </c>
      <c r="T32" s="42">
        <f t="shared" si="2"/>
        <v>544522</v>
      </c>
      <c r="U32" s="2" t="s">
        <v>73</v>
      </c>
      <c r="V32" s="2">
        <v>319</v>
      </c>
      <c r="W32" s="2" t="s">
        <v>179</v>
      </c>
      <c r="X32" s="4">
        <v>0</v>
      </c>
      <c r="Y32" s="4">
        <v>0</v>
      </c>
      <c r="Z32" s="4">
        <v>0</v>
      </c>
      <c r="AA32" s="4">
        <v>0</v>
      </c>
      <c r="AB32" s="4">
        <v>6522</v>
      </c>
      <c r="AC32" s="4">
        <v>0</v>
      </c>
      <c r="AD32" s="4"/>
      <c r="AE32" s="4"/>
      <c r="AF32" s="4"/>
      <c r="AG32" s="4"/>
      <c r="AH32" s="4"/>
      <c r="AI32" s="45"/>
      <c r="AJ32" s="4">
        <f t="shared" si="3"/>
        <v>6522</v>
      </c>
      <c r="AK32" s="4">
        <f t="shared" si="4"/>
        <v>538000</v>
      </c>
      <c r="AL32" s="46"/>
      <c r="AM32" s="70">
        <v>6690929</v>
      </c>
      <c r="AN32" s="71">
        <v>3822086</v>
      </c>
      <c r="AO32" s="69">
        <f t="shared" si="5"/>
        <v>10513015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/>
      <c r="AY32" s="38"/>
      <c r="AZ32" s="38"/>
      <c r="BA32" s="38"/>
      <c r="BB32" s="38"/>
      <c r="BC32" s="38"/>
      <c r="BD32" s="39"/>
      <c r="BE32" s="39"/>
      <c r="BF32" s="39">
        <f t="shared" si="0"/>
        <v>0</v>
      </c>
    </row>
    <row r="33" spans="2:58" ht="46.5" customHeight="1" x14ac:dyDescent="0.25">
      <c r="B33" s="59">
        <v>19</v>
      </c>
      <c r="C33" s="25" t="s">
        <v>39</v>
      </c>
      <c r="D33" s="12" t="s">
        <v>40</v>
      </c>
      <c r="E33" s="18" t="s">
        <v>159</v>
      </c>
      <c r="F33" s="20" t="s">
        <v>160</v>
      </c>
      <c r="G33" s="2" t="s">
        <v>202</v>
      </c>
      <c r="H33" s="2" t="s">
        <v>203</v>
      </c>
      <c r="I33" s="11" t="s">
        <v>182</v>
      </c>
      <c r="J33" s="2"/>
      <c r="K33" s="2" t="s">
        <v>239</v>
      </c>
      <c r="L33" s="2"/>
      <c r="M33" s="2"/>
      <c r="N33" s="42">
        <v>24899357</v>
      </c>
      <c r="O33" s="42">
        <v>24899357</v>
      </c>
      <c r="P33" s="43">
        <v>0</v>
      </c>
      <c r="Q33" s="42">
        <v>11092</v>
      </c>
      <c r="R33" s="42">
        <v>0</v>
      </c>
      <c r="S33" s="15">
        <f t="shared" si="1"/>
        <v>4.4547335097850119E-4</v>
      </c>
      <c r="T33" s="42">
        <f t="shared" si="2"/>
        <v>11092</v>
      </c>
      <c r="U33" s="2" t="s">
        <v>73</v>
      </c>
      <c r="V33" s="2">
        <v>319</v>
      </c>
      <c r="W33" s="2" t="s">
        <v>179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/>
      <c r="AE33" s="4"/>
      <c r="AF33" s="4"/>
      <c r="AG33" s="4"/>
      <c r="AH33" s="4"/>
      <c r="AI33" s="45"/>
      <c r="AJ33" s="4">
        <f t="shared" si="3"/>
        <v>0</v>
      </c>
      <c r="AK33" s="4">
        <f t="shared" si="4"/>
        <v>11092</v>
      </c>
      <c r="AL33" s="46"/>
      <c r="AM33" s="70">
        <v>32320</v>
      </c>
      <c r="AN33" s="71">
        <v>0</v>
      </c>
      <c r="AO33" s="69">
        <f t="shared" si="5"/>
        <v>32320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/>
      <c r="AY33" s="38"/>
      <c r="AZ33" s="38"/>
      <c r="BA33" s="38"/>
      <c r="BB33" s="38"/>
      <c r="BC33" s="38"/>
      <c r="BD33" s="39"/>
      <c r="BE33" s="39"/>
      <c r="BF33" s="39">
        <f t="shared" si="0"/>
        <v>0</v>
      </c>
    </row>
    <row r="34" spans="2:58" ht="46.5" customHeight="1" x14ac:dyDescent="0.25">
      <c r="B34" s="40">
        <v>20</v>
      </c>
      <c r="C34" s="25" t="s">
        <v>39</v>
      </c>
      <c r="D34" s="12" t="s">
        <v>40</v>
      </c>
      <c r="E34" s="18" t="s">
        <v>161</v>
      </c>
      <c r="F34" s="20" t="s">
        <v>162</v>
      </c>
      <c r="G34" s="2" t="s">
        <v>204</v>
      </c>
      <c r="H34" s="2" t="s">
        <v>205</v>
      </c>
      <c r="I34" s="11" t="s">
        <v>182</v>
      </c>
      <c r="J34" s="2"/>
      <c r="K34" s="2" t="s">
        <v>239</v>
      </c>
      <c r="L34" s="2"/>
      <c r="M34" s="2"/>
      <c r="N34" s="42">
        <v>24899357</v>
      </c>
      <c r="O34" s="42">
        <v>24899357</v>
      </c>
      <c r="P34" s="43">
        <v>0</v>
      </c>
      <c r="Q34" s="42">
        <v>13685</v>
      </c>
      <c r="R34" s="42">
        <v>0</v>
      </c>
      <c r="S34" s="15">
        <f t="shared" si="1"/>
        <v>5.4961258638124672E-4</v>
      </c>
      <c r="T34" s="42">
        <f t="shared" si="2"/>
        <v>13685</v>
      </c>
      <c r="U34" s="2" t="s">
        <v>73</v>
      </c>
      <c r="V34" s="2">
        <v>319</v>
      </c>
      <c r="W34" s="2" t="s">
        <v>179</v>
      </c>
      <c r="X34" s="4">
        <v>0</v>
      </c>
      <c r="Y34" s="4">
        <v>0</v>
      </c>
      <c r="Z34" s="4">
        <v>0</v>
      </c>
      <c r="AA34" s="4">
        <v>0</v>
      </c>
      <c r="AB34" s="4">
        <v>3685</v>
      </c>
      <c r="AC34" s="4">
        <v>0</v>
      </c>
      <c r="AD34" s="4"/>
      <c r="AE34" s="4"/>
      <c r="AF34" s="4"/>
      <c r="AG34" s="4"/>
      <c r="AH34" s="4"/>
      <c r="AI34" s="45"/>
      <c r="AJ34" s="4">
        <f t="shared" si="3"/>
        <v>3685</v>
      </c>
      <c r="AK34" s="4">
        <f t="shared" si="4"/>
        <v>10000</v>
      </c>
      <c r="AL34" s="46"/>
      <c r="AM34" s="70">
        <v>165777</v>
      </c>
      <c r="AN34" s="71">
        <v>0</v>
      </c>
      <c r="AO34" s="69">
        <f t="shared" si="5"/>
        <v>165777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/>
      <c r="AY34" s="38"/>
      <c r="AZ34" s="38"/>
      <c r="BA34" s="38"/>
      <c r="BB34" s="38"/>
      <c r="BC34" s="38"/>
      <c r="BD34" s="39"/>
      <c r="BE34" s="39"/>
      <c r="BF34" s="39">
        <f t="shared" si="0"/>
        <v>0</v>
      </c>
    </row>
    <row r="35" spans="2:58" ht="22.5" x14ac:dyDescent="0.25">
      <c r="B35" s="113">
        <v>21</v>
      </c>
      <c r="C35" s="25" t="s">
        <v>39</v>
      </c>
      <c r="D35" s="12" t="s">
        <v>40</v>
      </c>
      <c r="E35" s="109" t="s">
        <v>177</v>
      </c>
      <c r="F35" s="109" t="s">
        <v>178</v>
      </c>
      <c r="G35" s="111" t="s">
        <v>187</v>
      </c>
      <c r="H35" s="111" t="s">
        <v>206</v>
      </c>
      <c r="I35" s="111" t="s">
        <v>72</v>
      </c>
      <c r="J35" s="111"/>
      <c r="K35" s="117" t="s">
        <v>259</v>
      </c>
      <c r="L35" s="111"/>
      <c r="M35" s="111"/>
      <c r="N35" s="101">
        <v>24899357</v>
      </c>
      <c r="O35" s="101">
        <v>24899357</v>
      </c>
      <c r="P35" s="43">
        <v>0</v>
      </c>
      <c r="Q35" s="42">
        <v>3277579</v>
      </c>
      <c r="R35" s="42">
        <v>0</v>
      </c>
      <c r="S35" s="103">
        <f>IFERROR((Q35+Q36)/O35,0)</f>
        <v>0.29919563786325887</v>
      </c>
      <c r="T35" s="101">
        <f>P35+Q35+P36+Q36</f>
        <v>7449779</v>
      </c>
      <c r="U35" s="2" t="s">
        <v>73</v>
      </c>
      <c r="V35" s="2">
        <v>208</v>
      </c>
      <c r="W35" s="60" t="s">
        <v>180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/>
      <c r="AE35" s="101"/>
      <c r="AF35" s="101"/>
      <c r="AG35" s="101"/>
      <c r="AH35" s="101"/>
      <c r="AI35" s="101"/>
      <c r="AJ35" s="101">
        <f>+SUM(X35:AI36)</f>
        <v>0</v>
      </c>
      <c r="AK35" s="101">
        <f>+T35-AJ35</f>
        <v>7449779</v>
      </c>
      <c r="AL35" s="46"/>
      <c r="AM35" s="119">
        <v>6035787</v>
      </c>
      <c r="AN35" s="119">
        <v>3167657</v>
      </c>
      <c r="AO35" s="119">
        <f t="shared" si="5"/>
        <v>9203444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/>
      <c r="AY35" s="38"/>
      <c r="AZ35" s="38"/>
      <c r="BA35" s="38"/>
      <c r="BB35" s="38"/>
      <c r="BC35" s="38"/>
      <c r="BD35" s="39"/>
      <c r="BE35" s="39"/>
      <c r="BF35" s="39">
        <f t="shared" si="0"/>
        <v>0</v>
      </c>
    </row>
    <row r="36" spans="2:58" ht="22.5" x14ac:dyDescent="0.25">
      <c r="B36" s="114"/>
      <c r="C36" s="25" t="s">
        <v>39</v>
      </c>
      <c r="D36" s="12" t="s">
        <v>40</v>
      </c>
      <c r="E36" s="110"/>
      <c r="F36" s="110"/>
      <c r="G36" s="112"/>
      <c r="H36" s="112"/>
      <c r="I36" s="112"/>
      <c r="J36" s="112"/>
      <c r="K36" s="118"/>
      <c r="L36" s="112"/>
      <c r="M36" s="112"/>
      <c r="N36" s="102"/>
      <c r="O36" s="102"/>
      <c r="P36" s="43">
        <v>0</v>
      </c>
      <c r="Q36" s="42">
        <v>4172200</v>
      </c>
      <c r="R36" s="42">
        <v>0</v>
      </c>
      <c r="S36" s="104">
        <f t="shared" si="1"/>
        <v>0</v>
      </c>
      <c r="T36" s="102"/>
      <c r="U36" s="2" t="s">
        <v>73</v>
      </c>
      <c r="V36" s="2">
        <v>319</v>
      </c>
      <c r="W36" s="2" t="s">
        <v>179</v>
      </c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46"/>
      <c r="AM36" s="120"/>
      <c r="AN36" s="120"/>
      <c r="AO36" s="120"/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/>
      <c r="AY36" s="38"/>
      <c r="AZ36" s="38"/>
      <c r="BA36" s="38"/>
      <c r="BB36" s="38"/>
      <c r="BC36" s="38"/>
      <c r="BD36" s="39"/>
      <c r="BE36" s="39"/>
      <c r="BF36" s="39">
        <f t="shared" si="0"/>
        <v>0</v>
      </c>
    </row>
    <row r="37" spans="2:58" ht="46.5" customHeight="1" x14ac:dyDescent="0.25">
      <c r="B37" s="59">
        <v>22</v>
      </c>
      <c r="C37" s="25" t="s">
        <v>39</v>
      </c>
      <c r="D37" s="12" t="s">
        <v>40</v>
      </c>
      <c r="E37" s="61" t="s">
        <v>163</v>
      </c>
      <c r="F37" s="62" t="s">
        <v>164</v>
      </c>
      <c r="G37" s="2" t="s">
        <v>192</v>
      </c>
      <c r="H37" s="2" t="s">
        <v>207</v>
      </c>
      <c r="I37" s="11" t="s">
        <v>72</v>
      </c>
      <c r="J37" s="2"/>
      <c r="K37" s="74" t="s">
        <v>249</v>
      </c>
      <c r="L37" s="2"/>
      <c r="M37" s="2"/>
      <c r="N37" s="42">
        <v>24899357</v>
      </c>
      <c r="O37" s="42">
        <v>24899357</v>
      </c>
      <c r="P37" s="43">
        <v>0</v>
      </c>
      <c r="Q37" s="42">
        <v>1185939</v>
      </c>
      <c r="R37" s="42">
        <v>0</v>
      </c>
      <c r="S37" s="15">
        <f t="shared" si="1"/>
        <v>4.7629302234591844E-2</v>
      </c>
      <c r="T37" s="42">
        <f t="shared" ref="T37:T43" si="6">P37+Q37</f>
        <v>1185939</v>
      </c>
      <c r="U37" s="2" t="s">
        <v>73</v>
      </c>
      <c r="V37" s="2">
        <v>208</v>
      </c>
      <c r="W37" s="60" t="s">
        <v>180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/>
      <c r="AE37" s="4"/>
      <c r="AF37" s="4"/>
      <c r="AG37" s="4"/>
      <c r="AH37" s="4"/>
      <c r="AI37" s="45"/>
      <c r="AJ37" s="4">
        <f t="shared" ref="AJ37" si="7">SUM(X37:AI37)</f>
        <v>0</v>
      </c>
      <c r="AK37" s="4">
        <f t="shared" ref="AK37" si="8">+T37-AJ37</f>
        <v>1185939</v>
      </c>
      <c r="AL37" s="46"/>
      <c r="AM37" s="70">
        <v>1738001</v>
      </c>
      <c r="AN37" s="71">
        <v>1997716</v>
      </c>
      <c r="AO37" s="69">
        <f t="shared" si="5"/>
        <v>3735717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/>
      <c r="AY37" s="38"/>
      <c r="AZ37" s="38"/>
      <c r="BA37" s="38"/>
      <c r="BB37" s="38"/>
      <c r="BC37" s="38"/>
      <c r="BD37" s="39"/>
      <c r="BE37" s="39"/>
      <c r="BF37" s="39">
        <f t="shared" si="0"/>
        <v>0</v>
      </c>
    </row>
    <row r="38" spans="2:58" ht="46.5" customHeight="1" x14ac:dyDescent="0.25">
      <c r="B38" s="40">
        <v>23</v>
      </c>
      <c r="C38" s="25" t="s">
        <v>39</v>
      </c>
      <c r="D38" s="12" t="s">
        <v>40</v>
      </c>
      <c r="E38" s="61" t="s">
        <v>209</v>
      </c>
      <c r="F38" s="19" t="s">
        <v>165</v>
      </c>
      <c r="G38" s="2" t="s">
        <v>186</v>
      </c>
      <c r="H38" s="2" t="s">
        <v>210</v>
      </c>
      <c r="I38" s="11" t="s">
        <v>72</v>
      </c>
      <c r="J38" s="2"/>
      <c r="K38" s="73" t="s">
        <v>250</v>
      </c>
      <c r="L38" s="2"/>
      <c r="M38" s="2"/>
      <c r="N38" s="42">
        <v>24899357</v>
      </c>
      <c r="O38" s="42">
        <v>24899357</v>
      </c>
      <c r="P38" s="43">
        <v>0</v>
      </c>
      <c r="Q38" s="42">
        <v>3296836</v>
      </c>
      <c r="R38" s="42">
        <v>0</v>
      </c>
      <c r="S38" s="15">
        <f t="shared" si="1"/>
        <v>0.13240647137996375</v>
      </c>
      <c r="T38" s="42">
        <f t="shared" si="6"/>
        <v>3296836</v>
      </c>
      <c r="U38" s="2" t="s">
        <v>73</v>
      </c>
      <c r="V38" s="2">
        <v>208</v>
      </c>
      <c r="W38" s="2" t="s">
        <v>180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/>
      <c r="AE38" s="4"/>
      <c r="AF38" s="4"/>
      <c r="AG38" s="4"/>
      <c r="AH38" s="4"/>
      <c r="AI38" s="45"/>
      <c r="AJ38" s="4">
        <f t="shared" ref="AJ38:AJ43" si="9">SUM(X38:AI38)</f>
        <v>0</v>
      </c>
      <c r="AK38" s="4">
        <f t="shared" ref="AK38:AK43" si="10">+T38-AJ38</f>
        <v>3296836</v>
      </c>
      <c r="AL38" s="46"/>
      <c r="AM38" s="70">
        <v>1517085</v>
      </c>
      <c r="AN38" s="71">
        <v>250104</v>
      </c>
      <c r="AO38" s="69">
        <f t="shared" si="5"/>
        <v>1767189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/>
      <c r="AY38" s="38"/>
      <c r="AZ38" s="38"/>
      <c r="BA38" s="38"/>
      <c r="BB38" s="38"/>
      <c r="BC38" s="38"/>
      <c r="BD38" s="39"/>
      <c r="BE38" s="39"/>
      <c r="BF38" s="39">
        <f t="shared" si="0"/>
        <v>0</v>
      </c>
    </row>
    <row r="39" spans="2:58" ht="46.5" customHeight="1" x14ac:dyDescent="0.25">
      <c r="B39" s="59">
        <v>24</v>
      </c>
      <c r="C39" s="25" t="s">
        <v>39</v>
      </c>
      <c r="D39" s="12" t="s">
        <v>40</v>
      </c>
      <c r="E39" s="18" t="s">
        <v>166</v>
      </c>
      <c r="F39" s="19" t="s">
        <v>167</v>
      </c>
      <c r="G39" s="2" t="s">
        <v>187</v>
      </c>
      <c r="H39" s="2" t="s">
        <v>211</v>
      </c>
      <c r="I39" s="11" t="s">
        <v>72</v>
      </c>
      <c r="J39" s="2"/>
      <c r="K39" s="2" t="s">
        <v>257</v>
      </c>
      <c r="L39" s="2"/>
      <c r="M39" s="2"/>
      <c r="N39" s="42">
        <v>24899357</v>
      </c>
      <c r="O39" s="42">
        <v>24899357</v>
      </c>
      <c r="P39" s="43">
        <v>0</v>
      </c>
      <c r="Q39" s="42">
        <v>1276702</v>
      </c>
      <c r="R39" s="42">
        <v>0</v>
      </c>
      <c r="S39" s="15">
        <f t="shared" si="1"/>
        <v>5.1274496767125352E-2</v>
      </c>
      <c r="T39" s="42">
        <f t="shared" si="6"/>
        <v>1276702</v>
      </c>
      <c r="U39" s="2" t="s">
        <v>73</v>
      </c>
      <c r="V39" s="2">
        <v>208</v>
      </c>
      <c r="W39" s="2" t="s">
        <v>180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/>
      <c r="AE39" s="4"/>
      <c r="AF39" s="4"/>
      <c r="AG39" s="4"/>
      <c r="AH39" s="4"/>
      <c r="AI39" s="45"/>
      <c r="AJ39" s="4">
        <f t="shared" si="9"/>
        <v>0</v>
      </c>
      <c r="AK39" s="4">
        <f t="shared" si="10"/>
        <v>1276702</v>
      </c>
      <c r="AL39" s="46"/>
      <c r="AM39" s="70">
        <v>1437021</v>
      </c>
      <c r="AN39" s="71">
        <v>218285</v>
      </c>
      <c r="AO39" s="69">
        <f t="shared" si="5"/>
        <v>1655306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/>
      <c r="AY39" s="38"/>
      <c r="AZ39" s="38"/>
      <c r="BA39" s="38"/>
      <c r="BB39" s="38"/>
      <c r="BC39" s="38"/>
      <c r="BD39" s="39"/>
      <c r="BE39" s="39"/>
      <c r="BF39" s="39">
        <f t="shared" si="0"/>
        <v>0</v>
      </c>
    </row>
    <row r="40" spans="2:58" ht="46.5" customHeight="1" x14ac:dyDescent="0.25">
      <c r="B40" s="40">
        <v>25</v>
      </c>
      <c r="C40" s="25" t="s">
        <v>39</v>
      </c>
      <c r="D40" s="12" t="s">
        <v>40</v>
      </c>
      <c r="E40" s="18" t="s">
        <v>168</v>
      </c>
      <c r="F40" s="19" t="s">
        <v>169</v>
      </c>
      <c r="G40" s="2" t="s">
        <v>111</v>
      </c>
      <c r="H40" s="2" t="s">
        <v>212</v>
      </c>
      <c r="I40" s="11" t="s">
        <v>72</v>
      </c>
      <c r="J40" s="2"/>
      <c r="K40" s="2" t="s">
        <v>243</v>
      </c>
      <c r="L40" s="2"/>
      <c r="M40" s="2"/>
      <c r="N40" s="42">
        <v>24899357</v>
      </c>
      <c r="O40" s="42">
        <v>24899357</v>
      </c>
      <c r="P40" s="43">
        <v>0</v>
      </c>
      <c r="Q40" s="42">
        <v>3795596</v>
      </c>
      <c r="R40" s="42">
        <v>0</v>
      </c>
      <c r="S40" s="15">
        <f t="shared" si="1"/>
        <v>0.15243751073571901</v>
      </c>
      <c r="T40" s="42">
        <f t="shared" si="6"/>
        <v>3795596</v>
      </c>
      <c r="U40" s="2" t="s">
        <v>73</v>
      </c>
      <c r="V40" s="2">
        <v>208</v>
      </c>
      <c r="W40" s="2" t="s">
        <v>180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/>
      <c r="AE40" s="4"/>
      <c r="AF40" s="4"/>
      <c r="AG40" s="4"/>
      <c r="AH40" s="4"/>
      <c r="AI40" s="45"/>
      <c r="AJ40" s="4">
        <f t="shared" si="9"/>
        <v>0</v>
      </c>
      <c r="AK40" s="4">
        <f t="shared" si="10"/>
        <v>3795596</v>
      </c>
      <c r="AL40" s="46"/>
      <c r="AM40" s="70">
        <v>2613000</v>
      </c>
      <c r="AN40" s="71">
        <v>1398248</v>
      </c>
      <c r="AO40" s="69">
        <f t="shared" si="5"/>
        <v>4011248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/>
      <c r="AY40" s="38"/>
      <c r="AZ40" s="38"/>
      <c r="BA40" s="38"/>
      <c r="BB40" s="38"/>
      <c r="BC40" s="38"/>
      <c r="BD40" s="39"/>
      <c r="BE40" s="39"/>
      <c r="BF40" s="39">
        <f t="shared" si="0"/>
        <v>0</v>
      </c>
    </row>
    <row r="41" spans="2:58" ht="46.5" customHeight="1" x14ac:dyDescent="0.25">
      <c r="B41" s="59">
        <v>26</v>
      </c>
      <c r="C41" s="25" t="s">
        <v>39</v>
      </c>
      <c r="D41" s="12" t="s">
        <v>40</v>
      </c>
      <c r="E41" s="18" t="s">
        <v>170</v>
      </c>
      <c r="F41" s="19" t="s">
        <v>171</v>
      </c>
      <c r="G41" s="2" t="s">
        <v>91</v>
      </c>
      <c r="H41" s="2" t="s">
        <v>213</v>
      </c>
      <c r="I41" s="11" t="s">
        <v>72</v>
      </c>
      <c r="J41" s="2"/>
      <c r="K41" s="2" t="s">
        <v>251</v>
      </c>
      <c r="L41" s="2"/>
      <c r="M41" s="2"/>
      <c r="N41" s="42">
        <v>24899357</v>
      </c>
      <c r="O41" s="42">
        <v>24899357</v>
      </c>
      <c r="P41" s="43">
        <v>0</v>
      </c>
      <c r="Q41" s="42">
        <v>1485916</v>
      </c>
      <c r="R41" s="42">
        <v>0</v>
      </c>
      <c r="S41" s="15">
        <f t="shared" si="1"/>
        <v>5.9676882419092185E-2</v>
      </c>
      <c r="T41" s="42">
        <f t="shared" si="6"/>
        <v>1485916</v>
      </c>
      <c r="U41" s="2" t="s">
        <v>73</v>
      </c>
      <c r="V41" s="2">
        <v>208</v>
      </c>
      <c r="W41" s="2" t="s">
        <v>180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/>
      <c r="AE41" s="4"/>
      <c r="AF41" s="4"/>
      <c r="AG41" s="4"/>
      <c r="AH41" s="4"/>
      <c r="AI41" s="45"/>
      <c r="AJ41" s="4">
        <f t="shared" si="9"/>
        <v>0</v>
      </c>
      <c r="AK41" s="4">
        <f t="shared" si="10"/>
        <v>1485916</v>
      </c>
      <c r="AL41" s="46"/>
      <c r="AM41" s="70">
        <v>2294629</v>
      </c>
      <c r="AN41" s="71">
        <v>247741</v>
      </c>
      <c r="AO41" s="69">
        <f t="shared" si="5"/>
        <v>2542370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/>
      <c r="AY41" s="38"/>
      <c r="AZ41" s="38"/>
      <c r="BA41" s="38"/>
      <c r="BB41" s="38"/>
      <c r="BC41" s="38"/>
      <c r="BD41" s="39"/>
      <c r="BE41" s="39"/>
      <c r="BF41" s="39">
        <f t="shared" si="0"/>
        <v>0</v>
      </c>
    </row>
    <row r="42" spans="2:58" ht="46.5" customHeight="1" x14ac:dyDescent="0.25">
      <c r="B42" s="40">
        <v>27</v>
      </c>
      <c r="C42" s="25" t="s">
        <v>39</v>
      </c>
      <c r="D42" s="12" t="s">
        <v>40</v>
      </c>
      <c r="E42" s="18" t="s">
        <v>172</v>
      </c>
      <c r="F42" s="19" t="s">
        <v>173</v>
      </c>
      <c r="G42" s="2" t="s">
        <v>108</v>
      </c>
      <c r="H42" s="2" t="s">
        <v>208</v>
      </c>
      <c r="I42" s="11" t="s">
        <v>72</v>
      </c>
      <c r="J42" s="2"/>
      <c r="K42" s="2" t="s">
        <v>252</v>
      </c>
      <c r="L42" s="2"/>
      <c r="M42" s="2"/>
      <c r="N42" s="42">
        <v>24899357</v>
      </c>
      <c r="O42" s="42">
        <v>24899357</v>
      </c>
      <c r="P42" s="43">
        <v>0</v>
      </c>
      <c r="Q42" s="42">
        <v>692230</v>
      </c>
      <c r="R42" s="42">
        <v>0</v>
      </c>
      <c r="S42" s="15">
        <f t="shared" si="1"/>
        <v>2.7801119522885671E-2</v>
      </c>
      <c r="T42" s="42">
        <f t="shared" si="6"/>
        <v>692230</v>
      </c>
      <c r="U42" s="2" t="s">
        <v>73</v>
      </c>
      <c r="V42" s="2">
        <v>208</v>
      </c>
      <c r="W42" s="2" t="s">
        <v>180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/>
      <c r="AE42" s="4"/>
      <c r="AF42" s="4"/>
      <c r="AG42" s="4"/>
      <c r="AH42" s="4"/>
      <c r="AI42" s="45"/>
      <c r="AJ42" s="4">
        <f t="shared" si="9"/>
        <v>0</v>
      </c>
      <c r="AK42" s="4">
        <f t="shared" si="10"/>
        <v>692230</v>
      </c>
      <c r="AL42" s="46"/>
      <c r="AM42" s="70">
        <v>894481</v>
      </c>
      <c r="AN42" s="71">
        <v>103054</v>
      </c>
      <c r="AO42" s="69">
        <f t="shared" si="5"/>
        <v>997535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/>
      <c r="AY42" s="38"/>
      <c r="AZ42" s="38"/>
      <c r="BA42" s="38"/>
      <c r="BB42" s="38"/>
      <c r="BC42" s="38"/>
      <c r="BD42" s="39"/>
      <c r="BE42" s="39"/>
      <c r="BF42" s="39">
        <f t="shared" si="0"/>
        <v>0</v>
      </c>
    </row>
    <row r="43" spans="2:58" ht="46.5" customHeight="1" x14ac:dyDescent="0.25">
      <c r="B43" s="59">
        <v>28</v>
      </c>
      <c r="C43" s="25" t="s">
        <v>39</v>
      </c>
      <c r="D43" s="12" t="s">
        <v>40</v>
      </c>
      <c r="E43" s="21" t="s">
        <v>174</v>
      </c>
      <c r="F43" s="22" t="s">
        <v>175</v>
      </c>
      <c r="G43" s="2" t="s">
        <v>111</v>
      </c>
      <c r="H43" s="2" t="s">
        <v>214</v>
      </c>
      <c r="I43" s="11" t="s">
        <v>182</v>
      </c>
      <c r="J43" s="2"/>
      <c r="K43" s="2" t="s">
        <v>258</v>
      </c>
      <c r="L43" s="2"/>
      <c r="M43" s="2"/>
      <c r="N43" s="42">
        <v>24899357</v>
      </c>
      <c r="O43" s="42">
        <v>24899357</v>
      </c>
      <c r="P43" s="43">
        <v>0</v>
      </c>
      <c r="Q43" s="42">
        <v>2221579</v>
      </c>
      <c r="R43" s="42">
        <v>0</v>
      </c>
      <c r="S43" s="15">
        <f t="shared" si="1"/>
        <v>8.9222344175393764E-2</v>
      </c>
      <c r="T43" s="42">
        <f t="shared" si="6"/>
        <v>2221579</v>
      </c>
      <c r="U43" s="2" t="s">
        <v>73</v>
      </c>
      <c r="V43" s="2">
        <v>208</v>
      </c>
      <c r="W43" s="2" t="s">
        <v>180</v>
      </c>
      <c r="X43" s="4">
        <v>0</v>
      </c>
      <c r="Y43" s="4">
        <v>0</v>
      </c>
      <c r="Z43" s="4">
        <v>0</v>
      </c>
      <c r="AA43" s="4">
        <v>0</v>
      </c>
      <c r="AB43" s="4">
        <v>5546</v>
      </c>
      <c r="AC43" s="4">
        <v>0</v>
      </c>
      <c r="AD43" s="4"/>
      <c r="AE43" s="4"/>
      <c r="AF43" s="4"/>
      <c r="AG43" s="4"/>
      <c r="AH43" s="4"/>
      <c r="AI43" s="45"/>
      <c r="AJ43" s="4">
        <f t="shared" si="9"/>
        <v>5546</v>
      </c>
      <c r="AK43" s="4">
        <f t="shared" si="10"/>
        <v>2216033</v>
      </c>
      <c r="AL43" s="46"/>
      <c r="AM43" s="70">
        <v>3250001</v>
      </c>
      <c r="AN43" s="71">
        <v>1088520</v>
      </c>
      <c r="AO43" s="69">
        <f t="shared" si="5"/>
        <v>4338521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/>
      <c r="AY43" s="38"/>
      <c r="AZ43" s="38"/>
      <c r="BA43" s="38"/>
      <c r="BB43" s="38"/>
      <c r="BC43" s="38"/>
      <c r="BD43" s="39"/>
      <c r="BE43" s="39"/>
      <c r="BF43" s="39">
        <f t="shared" si="0"/>
        <v>0</v>
      </c>
    </row>
    <row r="44" spans="2:58" ht="15" customHeight="1" x14ac:dyDescent="0.25">
      <c r="B44" s="115" t="s">
        <v>2</v>
      </c>
      <c r="C44" s="115"/>
      <c r="D44" s="115"/>
      <c r="E44" s="115"/>
      <c r="F44" s="115"/>
      <c r="G44" s="51"/>
      <c r="H44" s="51"/>
      <c r="I44" s="51"/>
      <c r="J44" s="51"/>
      <c r="K44" s="75"/>
      <c r="L44" s="51">
        <f>SUM(L15:L43)</f>
        <v>0</v>
      </c>
      <c r="M44" s="51">
        <f>SUM(M15:M43)</f>
        <v>0</v>
      </c>
      <c r="N44" s="52">
        <v>24899357</v>
      </c>
      <c r="O44" s="52">
        <v>24899357</v>
      </c>
      <c r="P44" s="52">
        <v>0</v>
      </c>
      <c r="Q44" s="52">
        <f>SUM(Q15:Q43)</f>
        <v>24899357</v>
      </c>
      <c r="R44" s="52">
        <f>SUM(R15:R43)</f>
        <v>0</v>
      </c>
      <c r="S44" s="63">
        <f>IFERROR(Q44/O44,0)</f>
        <v>1</v>
      </c>
      <c r="T44" s="52">
        <f>SUM(T15:T43)</f>
        <v>24899357</v>
      </c>
      <c r="U44" s="51"/>
      <c r="V44" s="51"/>
      <c r="W44" s="51"/>
      <c r="X44" s="52">
        <f t="shared" ref="X44:AK44" si="11">SUM(X15:X43)</f>
        <v>0</v>
      </c>
      <c r="Y44" s="52">
        <f t="shared" si="11"/>
        <v>0</v>
      </c>
      <c r="Z44" s="52">
        <f t="shared" si="11"/>
        <v>0</v>
      </c>
      <c r="AA44" s="52">
        <f t="shared" si="11"/>
        <v>0</v>
      </c>
      <c r="AB44" s="52">
        <f t="shared" si="11"/>
        <v>27035</v>
      </c>
      <c r="AC44" s="52">
        <f t="shared" si="11"/>
        <v>0</v>
      </c>
      <c r="AD44" s="52">
        <f t="shared" si="11"/>
        <v>0</v>
      </c>
      <c r="AE44" s="52">
        <f t="shared" si="11"/>
        <v>0</v>
      </c>
      <c r="AF44" s="52">
        <f t="shared" si="11"/>
        <v>0</v>
      </c>
      <c r="AG44" s="52">
        <f t="shared" si="11"/>
        <v>0</v>
      </c>
      <c r="AH44" s="52">
        <f t="shared" si="11"/>
        <v>0</v>
      </c>
      <c r="AI44" s="52">
        <f t="shared" si="11"/>
        <v>0</v>
      </c>
      <c r="AJ44" s="4">
        <f t="shared" si="11"/>
        <v>27035</v>
      </c>
      <c r="AK44" s="52">
        <f t="shared" si="11"/>
        <v>24872322</v>
      </c>
      <c r="AL44" s="46"/>
      <c r="AM44" s="4">
        <f>SUM(AM15:AM43)</f>
        <v>40703346</v>
      </c>
      <c r="AN44" s="4">
        <f>SUM(AN15:AN43)</f>
        <v>14242924</v>
      </c>
      <c r="AO44" s="4">
        <f>SUM(AO15:AO43)</f>
        <v>54946270</v>
      </c>
      <c r="AR44" s="64">
        <f>SUM(AR14:AR43)</f>
        <v>0</v>
      </c>
      <c r="AS44" s="64">
        <f t="shared" ref="AS44:BD44" si="12">SUM(AS14:AS43)</f>
        <v>0</v>
      </c>
      <c r="AT44" s="64">
        <f t="shared" si="12"/>
        <v>0</v>
      </c>
      <c r="AU44" s="64">
        <f t="shared" si="12"/>
        <v>0</v>
      </c>
      <c r="AV44" s="64">
        <f t="shared" si="12"/>
        <v>0</v>
      </c>
      <c r="AW44" s="64">
        <f t="shared" si="12"/>
        <v>0</v>
      </c>
      <c r="AX44" s="64">
        <f t="shared" si="12"/>
        <v>0</v>
      </c>
      <c r="AY44" s="64">
        <f t="shared" si="12"/>
        <v>0</v>
      </c>
      <c r="AZ44" s="64">
        <f t="shared" si="12"/>
        <v>0</v>
      </c>
      <c r="BA44" s="64">
        <f t="shared" si="12"/>
        <v>0</v>
      </c>
      <c r="BB44" s="64">
        <f t="shared" si="12"/>
        <v>0</v>
      </c>
      <c r="BC44" s="64">
        <f t="shared" si="12"/>
        <v>0</v>
      </c>
      <c r="BD44" s="64">
        <f t="shared" si="12"/>
        <v>0</v>
      </c>
      <c r="BE44" s="64">
        <f t="shared" ref="BE44" si="13">SUM(BE14:BE43)</f>
        <v>0</v>
      </c>
      <c r="BF44" s="64">
        <f t="shared" ref="BF44" si="14">SUM(BF14:BF43)</f>
        <v>0</v>
      </c>
    </row>
    <row r="45" spans="2:58" ht="20.25" customHeight="1" x14ac:dyDescent="0.25">
      <c r="B45" s="116"/>
      <c r="C45" s="116"/>
      <c r="D45" s="116"/>
      <c r="E45" s="116"/>
      <c r="F45" s="116"/>
      <c r="G45" s="24"/>
      <c r="H45" s="24"/>
      <c r="AL45" s="29"/>
    </row>
    <row r="46" spans="2:58" ht="15" customHeight="1" x14ac:dyDescent="0.25">
      <c r="B46" s="65" t="s">
        <v>1</v>
      </c>
      <c r="C46" s="65"/>
      <c r="D46" s="6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29"/>
    </row>
    <row r="47" spans="2:58" ht="12.75" customHeight="1" x14ac:dyDescent="0.25">
      <c r="B47" s="105" t="s">
        <v>0</v>
      </c>
      <c r="C47" s="105"/>
      <c r="D47" s="106"/>
      <c r="E47" s="106"/>
      <c r="F47" s="106"/>
      <c r="G47" s="106"/>
      <c r="H47" s="106"/>
      <c r="I47" s="10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29"/>
    </row>
  </sheetData>
  <autoFilter ref="A14:BF44"/>
  <mergeCells count="66">
    <mergeCell ref="BD13:BD14"/>
    <mergeCell ref="BE13:BE14"/>
    <mergeCell ref="BF13:BF14"/>
    <mergeCell ref="AY13:AY14"/>
    <mergeCell ref="AZ13:AZ14"/>
    <mergeCell ref="BA13:BA14"/>
    <mergeCell ref="BB13:BB14"/>
    <mergeCell ref="BC13:BC14"/>
    <mergeCell ref="AT13:AT14"/>
    <mergeCell ref="AU13:AU14"/>
    <mergeCell ref="AV13:AV14"/>
    <mergeCell ref="AW13:AW14"/>
    <mergeCell ref="AX13:AX14"/>
    <mergeCell ref="AK35:AK36"/>
    <mergeCell ref="I35:I36"/>
    <mergeCell ref="K35:K36"/>
    <mergeCell ref="AO35:AO36"/>
    <mergeCell ref="AF35:AF36"/>
    <mergeCell ref="AG35:AG36"/>
    <mergeCell ref="AH35:AH36"/>
    <mergeCell ref="AI35:AI36"/>
    <mergeCell ref="AJ35:AJ36"/>
    <mergeCell ref="AM35:AM36"/>
    <mergeCell ref="AN35:AN36"/>
    <mergeCell ref="AA35:AA36"/>
    <mergeCell ref="AB35:AB36"/>
    <mergeCell ref="AC35:AC36"/>
    <mergeCell ref="AD35:AD36"/>
    <mergeCell ref="AE35:AE36"/>
    <mergeCell ref="E46:AK46"/>
    <mergeCell ref="B47:I47"/>
    <mergeCell ref="P13:S13"/>
    <mergeCell ref="F35:F36"/>
    <mergeCell ref="G35:G36"/>
    <mergeCell ref="H35:H36"/>
    <mergeCell ref="J35:J36"/>
    <mergeCell ref="L35:L36"/>
    <mergeCell ref="M35:M36"/>
    <mergeCell ref="N35:N36"/>
    <mergeCell ref="O35:O36"/>
    <mergeCell ref="B35:B36"/>
    <mergeCell ref="C13:D13"/>
    <mergeCell ref="E35:E36"/>
    <mergeCell ref="B44:F44"/>
    <mergeCell ref="B45:F45"/>
    <mergeCell ref="T35:T36"/>
    <mergeCell ref="S35:S36"/>
    <mergeCell ref="X35:X36"/>
    <mergeCell ref="Y35:Y36"/>
    <mergeCell ref="Z35:Z36"/>
    <mergeCell ref="AR12:BF12"/>
    <mergeCell ref="AM13:AO13"/>
    <mergeCell ref="B1:AK2"/>
    <mergeCell ref="B3:AK4"/>
    <mergeCell ref="B5:AK5"/>
    <mergeCell ref="B6:AK6"/>
    <mergeCell ref="B7:AK7"/>
    <mergeCell ref="AM11:AP11"/>
    <mergeCell ref="X13:AK13"/>
    <mergeCell ref="AM10:AQ10"/>
    <mergeCell ref="B8:AK8"/>
    <mergeCell ref="B9:AK9"/>
    <mergeCell ref="E10:AK10"/>
    <mergeCell ref="E11:AK11"/>
    <mergeCell ref="AR13:AR14"/>
    <mergeCell ref="AS13:AS14"/>
  </mergeCells>
  <conditionalFormatting sqref="E17">
    <cfRule type="duplicateValues" dxfId="18" priority="19"/>
  </conditionalFormatting>
  <conditionalFormatting sqref="E18">
    <cfRule type="duplicateValues" dxfId="17" priority="18"/>
  </conditionalFormatting>
  <conditionalFormatting sqref="E19">
    <cfRule type="duplicateValues" dxfId="16" priority="17"/>
  </conditionalFormatting>
  <conditionalFormatting sqref="E20">
    <cfRule type="duplicateValues" dxfId="15" priority="16"/>
  </conditionalFormatting>
  <conditionalFormatting sqref="E21">
    <cfRule type="duplicateValues" dxfId="14" priority="15"/>
  </conditionalFormatting>
  <conditionalFormatting sqref="E22">
    <cfRule type="duplicateValues" dxfId="13" priority="14"/>
  </conditionalFormatting>
  <conditionalFormatting sqref="E23">
    <cfRule type="duplicateValues" dxfId="12" priority="13"/>
  </conditionalFormatting>
  <conditionalFormatting sqref="E24">
    <cfRule type="duplicateValues" dxfId="11" priority="12"/>
  </conditionalFormatting>
  <conditionalFormatting sqref="E25">
    <cfRule type="duplicateValues" dxfId="10" priority="11"/>
  </conditionalFormatting>
  <conditionalFormatting sqref="E26">
    <cfRule type="duplicateValues" dxfId="9" priority="10"/>
  </conditionalFormatting>
  <conditionalFormatting sqref="E27">
    <cfRule type="duplicateValues" dxfId="8" priority="9"/>
  </conditionalFormatting>
  <conditionalFormatting sqref="E28">
    <cfRule type="duplicateValues" dxfId="7" priority="8"/>
  </conditionalFormatting>
  <conditionalFormatting sqref="E29">
    <cfRule type="duplicateValues" dxfId="6" priority="7"/>
  </conditionalFormatting>
  <conditionalFormatting sqref="E30">
    <cfRule type="duplicateValues" dxfId="5" priority="6"/>
  </conditionalFormatting>
  <conditionalFormatting sqref="E31">
    <cfRule type="duplicateValues" dxfId="4" priority="5"/>
  </conditionalFormatting>
  <conditionalFormatting sqref="E32">
    <cfRule type="duplicateValues" dxfId="3" priority="4"/>
  </conditionalFormatting>
  <conditionalFormatting sqref="E33">
    <cfRule type="duplicateValues" dxfId="2" priority="3"/>
  </conditionalFormatting>
  <conditionalFormatting sqref="E34">
    <cfRule type="duplicateValues" dxfId="1" priority="2"/>
  </conditionalFormatting>
  <conditionalFormatting sqref="E35">
    <cfRule type="duplicateValues" dxfId="0" priority="1"/>
  </conditionalFormatting>
  <pageMargins left="0.7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BG41"/>
  <sheetViews>
    <sheetView showGridLines="0" topLeftCell="AN9" zoomScaleNormal="100" workbookViewId="0">
      <selection activeCell="BH14" sqref="BH14"/>
    </sheetView>
  </sheetViews>
  <sheetFormatPr baseColWidth="10" defaultColWidth="11.42578125" defaultRowHeight="11.25" x14ac:dyDescent="0.25"/>
  <cols>
    <col min="1" max="1" width="11.42578125" style="27"/>
    <col min="2" max="2" width="4.42578125" style="24" customWidth="1"/>
    <col min="3" max="3" width="9.85546875" style="27" customWidth="1"/>
    <col min="4" max="4" width="7.85546875" style="27" customWidth="1"/>
    <col min="5" max="5" width="9.28515625" style="27" customWidth="1"/>
    <col min="6" max="6" width="29.140625" style="27" customWidth="1"/>
    <col min="7" max="7" width="12.42578125" style="27" customWidth="1"/>
    <col min="8" max="8" width="12.28515625" style="27" customWidth="1"/>
    <col min="9" max="9" width="9.7109375" style="27" customWidth="1"/>
    <col min="10" max="10" width="12" style="27" customWidth="1"/>
    <col min="11" max="11" width="39.28515625" style="27" customWidth="1"/>
    <col min="12" max="12" width="17.140625" style="27" customWidth="1"/>
    <col min="13" max="13" width="12.5703125" style="27" customWidth="1"/>
    <col min="14" max="19" width="12.7109375" style="27" customWidth="1"/>
    <col min="20" max="20" width="10.7109375" style="27" customWidth="1"/>
    <col min="21" max="24" width="12.7109375" style="27" customWidth="1"/>
    <col min="25" max="25" width="13" style="27" customWidth="1"/>
    <col min="26" max="28" width="8.28515625" style="27" customWidth="1"/>
    <col min="29" max="29" width="9.140625" style="27" bestFit="1" customWidth="1"/>
    <col min="30" max="35" width="8.28515625" style="27" customWidth="1"/>
    <col min="36" max="38" width="11.42578125" style="27" customWidth="1"/>
    <col min="39" max="39" width="13.28515625" style="27" customWidth="1"/>
    <col min="40" max="43" width="11.42578125" style="27" customWidth="1"/>
    <col min="44" max="45" width="11.42578125" style="28" customWidth="1"/>
    <col min="46" max="47" width="11.42578125" style="27" customWidth="1"/>
    <col min="48" max="48" width="17.85546875" style="27" customWidth="1"/>
    <col min="49" max="57" width="11.42578125" style="27"/>
    <col min="58" max="58" width="14" style="27" customWidth="1"/>
    <col min="59" max="16384" width="11.42578125" style="27"/>
  </cols>
  <sheetData>
    <row r="1" spans="2:59" hidden="1" x14ac:dyDescent="0.25">
      <c r="B1" s="93"/>
      <c r="C1" s="93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24"/>
    </row>
    <row r="2" spans="2:59" hidden="1" x14ac:dyDescent="0.2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24"/>
    </row>
    <row r="3" spans="2:59" ht="12.75" hidden="1" customHeight="1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29"/>
    </row>
    <row r="4" spans="2:59" ht="21.75" hidden="1" customHeight="1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29"/>
    </row>
    <row r="5" spans="2:59" ht="11.25" hidden="1" customHeight="1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29"/>
    </row>
    <row r="6" spans="2:59" ht="15" hidden="1" customHeight="1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29"/>
    </row>
    <row r="7" spans="2:59" ht="21" hidden="1" customHeight="1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29"/>
    </row>
    <row r="8" spans="2:59" ht="16.5" hidden="1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29"/>
    </row>
    <row r="9" spans="2:59" ht="18.75" customHeight="1" x14ac:dyDescent="0.25"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29"/>
    </row>
    <row r="10" spans="2:59" ht="17.25" customHeight="1" x14ac:dyDescent="0.25">
      <c r="E10" s="99" t="s">
        <v>254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29"/>
    </row>
    <row r="11" spans="2:59" ht="21.75" customHeight="1" x14ac:dyDescent="0.25">
      <c r="B11" s="23"/>
      <c r="C11" s="30"/>
      <c r="D11" s="3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N11" s="121" t="s">
        <v>37</v>
      </c>
      <c r="AO11" s="121"/>
      <c r="AP11" s="121"/>
      <c r="AQ11" s="121"/>
      <c r="AR11" s="31"/>
      <c r="AS11" s="31"/>
    </row>
    <row r="12" spans="2:59" ht="11.25" customHeight="1" x14ac:dyDescent="0.25">
      <c r="AS12" s="89" t="s">
        <v>119</v>
      </c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</row>
    <row r="13" spans="2:59" ht="30" customHeight="1" x14ac:dyDescent="0.25">
      <c r="C13" s="107"/>
      <c r="D13" s="107"/>
      <c r="K13" s="24"/>
      <c r="L13" s="9"/>
      <c r="M13" s="9"/>
      <c r="P13" s="107"/>
      <c r="Q13" s="108"/>
      <c r="R13" s="108"/>
      <c r="S13" s="108"/>
      <c r="T13" s="108"/>
      <c r="U13" s="7"/>
      <c r="V13" s="8"/>
      <c r="W13" s="7"/>
      <c r="X13" s="7"/>
      <c r="Y13" s="89" t="s">
        <v>118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122"/>
      <c r="AM13" s="24"/>
      <c r="AN13" s="90" t="s">
        <v>27</v>
      </c>
      <c r="AO13" s="91"/>
      <c r="AP13" s="91"/>
      <c r="AQ13" s="92"/>
      <c r="AS13" s="145" t="s">
        <v>16</v>
      </c>
      <c r="AT13" s="145" t="s">
        <v>15</v>
      </c>
      <c r="AU13" s="145" t="s">
        <v>14</v>
      </c>
      <c r="AV13" s="145" t="s">
        <v>13</v>
      </c>
      <c r="AW13" s="145" t="s">
        <v>12</v>
      </c>
      <c r="AX13" s="145" t="s">
        <v>11</v>
      </c>
      <c r="AY13" s="145" t="s">
        <v>10</v>
      </c>
      <c r="AZ13" s="145" t="s">
        <v>9</v>
      </c>
      <c r="BA13" s="145" t="s">
        <v>8</v>
      </c>
      <c r="BB13" s="145" t="s">
        <v>7</v>
      </c>
      <c r="BC13" s="145" t="s">
        <v>6</v>
      </c>
      <c r="BD13" s="145" t="s">
        <v>5</v>
      </c>
      <c r="BE13" s="145" t="s">
        <v>120</v>
      </c>
      <c r="BF13" s="145" t="s">
        <v>121</v>
      </c>
      <c r="BG13" s="145" t="s">
        <v>122</v>
      </c>
    </row>
    <row r="14" spans="2:59" ht="55.5" customHeight="1" x14ac:dyDescent="0.25">
      <c r="B14" s="35" t="s">
        <v>26</v>
      </c>
      <c r="C14" s="35" t="s">
        <v>31</v>
      </c>
      <c r="D14" s="33" t="s">
        <v>41</v>
      </c>
      <c r="E14" s="34" t="s">
        <v>25</v>
      </c>
      <c r="F14" s="35" t="s">
        <v>24</v>
      </c>
      <c r="G14" s="32" t="s">
        <v>23</v>
      </c>
      <c r="H14" s="32" t="s">
        <v>22</v>
      </c>
      <c r="I14" s="32" t="s">
        <v>21</v>
      </c>
      <c r="J14" s="32" t="s">
        <v>20</v>
      </c>
      <c r="K14" s="36" t="s">
        <v>19</v>
      </c>
      <c r="L14" s="32" t="s">
        <v>35</v>
      </c>
      <c r="M14" s="32" t="s">
        <v>34</v>
      </c>
      <c r="N14" s="32" t="s">
        <v>75</v>
      </c>
      <c r="O14" s="32" t="s">
        <v>76</v>
      </c>
      <c r="P14" s="32" t="s">
        <v>116</v>
      </c>
      <c r="Q14" s="32" t="s">
        <v>176</v>
      </c>
      <c r="R14" s="32" t="s">
        <v>230</v>
      </c>
      <c r="S14" s="32" t="s">
        <v>268</v>
      </c>
      <c r="T14" s="32" t="s">
        <v>29</v>
      </c>
      <c r="U14" s="32" t="s">
        <v>33</v>
      </c>
      <c r="V14" s="32" t="s">
        <v>38</v>
      </c>
      <c r="W14" s="32" t="s">
        <v>36</v>
      </c>
      <c r="X14" s="32" t="s">
        <v>32</v>
      </c>
      <c r="Y14" s="32" t="s">
        <v>16</v>
      </c>
      <c r="Z14" s="32" t="s">
        <v>15</v>
      </c>
      <c r="AA14" s="32" t="s">
        <v>14</v>
      </c>
      <c r="AB14" s="32" t="s">
        <v>13</v>
      </c>
      <c r="AC14" s="32" t="s">
        <v>12</v>
      </c>
      <c r="AD14" s="32" t="s">
        <v>11</v>
      </c>
      <c r="AE14" s="32" t="s">
        <v>10</v>
      </c>
      <c r="AF14" s="32" t="s">
        <v>9</v>
      </c>
      <c r="AG14" s="32" t="s">
        <v>8</v>
      </c>
      <c r="AH14" s="32" t="s">
        <v>7</v>
      </c>
      <c r="AI14" s="32" t="s">
        <v>6</v>
      </c>
      <c r="AJ14" s="32" t="s">
        <v>5</v>
      </c>
      <c r="AK14" s="32" t="s">
        <v>256</v>
      </c>
      <c r="AL14" s="32" t="s">
        <v>4</v>
      </c>
      <c r="AM14" s="37"/>
      <c r="AN14" s="5">
        <v>2022</v>
      </c>
      <c r="AO14" s="5">
        <v>2023</v>
      </c>
      <c r="AP14" s="5">
        <v>2024</v>
      </c>
      <c r="AQ14" s="6" t="s">
        <v>3</v>
      </c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</row>
    <row r="15" spans="2:59" ht="46.5" customHeight="1" x14ac:dyDescent="0.25">
      <c r="B15" s="13">
        <v>1</v>
      </c>
      <c r="C15" s="25" t="s">
        <v>39</v>
      </c>
      <c r="D15" s="13" t="s">
        <v>40</v>
      </c>
      <c r="E15" s="14" t="s">
        <v>42</v>
      </c>
      <c r="F15" s="2" t="s">
        <v>71</v>
      </c>
      <c r="G15" s="2" t="s">
        <v>107</v>
      </c>
      <c r="H15" s="2" t="s">
        <v>93</v>
      </c>
      <c r="I15" s="11" t="s">
        <v>72</v>
      </c>
      <c r="J15" s="2" t="s">
        <v>77</v>
      </c>
      <c r="K15" s="73" t="s">
        <v>261</v>
      </c>
      <c r="L15" s="41"/>
      <c r="M15" s="41"/>
      <c r="N15" s="42">
        <v>35491930</v>
      </c>
      <c r="O15" s="42">
        <v>35491930</v>
      </c>
      <c r="P15" s="42">
        <v>108027</v>
      </c>
      <c r="Q15" s="43">
        <v>0</v>
      </c>
      <c r="R15" s="43">
        <v>0</v>
      </c>
      <c r="S15" s="43">
        <v>0</v>
      </c>
      <c r="T15" s="15">
        <f>(P15+Q15+R15)/O15</f>
        <v>3.0437059917564359E-3</v>
      </c>
      <c r="U15" s="42">
        <f>+SUM(P15:R15)</f>
        <v>108027</v>
      </c>
      <c r="V15" s="11" t="s">
        <v>73</v>
      </c>
      <c r="W15" s="11">
        <v>19</v>
      </c>
      <c r="X15" s="2" t="s">
        <v>74</v>
      </c>
      <c r="Y15" s="4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/>
      <c r="AF15" s="4"/>
      <c r="AG15" s="4"/>
      <c r="AH15" s="4"/>
      <c r="AI15" s="4"/>
      <c r="AJ15" s="45"/>
      <c r="AK15" s="4">
        <f>SUM(Y15:AJ15)</f>
        <v>0</v>
      </c>
      <c r="AL15" s="4">
        <f>U15-AK15</f>
        <v>108027</v>
      </c>
      <c r="AM15" s="46"/>
      <c r="AN15" s="10">
        <v>1</v>
      </c>
      <c r="AO15" s="1">
        <v>0</v>
      </c>
      <c r="AP15" s="1">
        <v>0</v>
      </c>
      <c r="AQ15" s="1">
        <f>+U15+SUM(AN15:AP15)</f>
        <v>108028</v>
      </c>
      <c r="AS15" s="38">
        <v>0</v>
      </c>
      <c r="AT15" s="38">
        <v>0</v>
      </c>
      <c r="AU15" s="38">
        <v>1</v>
      </c>
      <c r="AV15" s="38">
        <v>1</v>
      </c>
      <c r="AW15" s="38">
        <v>1</v>
      </c>
      <c r="AX15" s="38">
        <v>1</v>
      </c>
      <c r="AY15" s="38"/>
      <c r="AZ15" s="38"/>
      <c r="BA15" s="38"/>
      <c r="BB15" s="38"/>
      <c r="BC15" s="38"/>
      <c r="BD15" s="38"/>
      <c r="BE15" s="39">
        <f t="shared" ref="BE15:BE29" si="0">SUM(AS15:BD15)</f>
        <v>4</v>
      </c>
      <c r="BF15" s="39"/>
      <c r="BG15" s="39">
        <f t="shared" ref="BG15:BG36" si="1">BF15-BE15</f>
        <v>-4</v>
      </c>
    </row>
    <row r="16" spans="2:59" ht="24" customHeight="1" x14ac:dyDescent="0.25">
      <c r="B16" s="11">
        <v>2</v>
      </c>
      <c r="C16" s="25" t="s">
        <v>39</v>
      </c>
      <c r="D16" s="11" t="s">
        <v>40</v>
      </c>
      <c r="E16" s="2" t="s">
        <v>43</v>
      </c>
      <c r="F16" s="2" t="s">
        <v>57</v>
      </c>
      <c r="G16" s="111" t="s">
        <v>108</v>
      </c>
      <c r="H16" s="111" t="s">
        <v>94</v>
      </c>
      <c r="I16" s="111" t="s">
        <v>72</v>
      </c>
      <c r="J16" s="111" t="s">
        <v>78</v>
      </c>
      <c r="K16" s="133" t="s">
        <v>260</v>
      </c>
      <c r="L16" s="135"/>
      <c r="M16" s="135"/>
      <c r="N16" s="123">
        <v>35491930</v>
      </c>
      <c r="O16" s="123">
        <v>35491930</v>
      </c>
      <c r="P16" s="101">
        <v>72576</v>
      </c>
      <c r="Q16" s="111">
        <v>0</v>
      </c>
      <c r="R16" s="111">
        <v>0</v>
      </c>
      <c r="S16" s="141">
        <v>-6764</v>
      </c>
      <c r="T16" s="103">
        <f>(P16+Q16+R16+S16)/O16</f>
        <v>1.8542806773258033E-3</v>
      </c>
      <c r="U16" s="101">
        <f>+SUM(P16:S16)</f>
        <v>65812</v>
      </c>
      <c r="V16" s="83" t="s">
        <v>73</v>
      </c>
      <c r="W16" s="83">
        <v>19</v>
      </c>
      <c r="X16" s="84" t="s">
        <v>74</v>
      </c>
      <c r="Y16" s="127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2385</v>
      </c>
      <c r="AE16" s="101"/>
      <c r="AF16" s="101"/>
      <c r="AG16" s="101"/>
      <c r="AH16" s="101"/>
      <c r="AI16" s="101"/>
      <c r="AJ16" s="101"/>
      <c r="AK16" s="101">
        <f>SUM(Y16:AJ16)</f>
        <v>2385</v>
      </c>
      <c r="AL16" s="101">
        <f t="shared" ref="AL16:AL28" si="2">U16-AK16</f>
        <v>63427</v>
      </c>
      <c r="AM16" s="46"/>
      <c r="AN16" s="143">
        <v>1</v>
      </c>
      <c r="AO16" s="143">
        <v>0</v>
      </c>
      <c r="AP16" s="143">
        <v>0</v>
      </c>
      <c r="AQ16" s="143">
        <f t="shared" ref="AQ16:AQ30" si="3">+U16+SUM(AN16:AP16)</f>
        <v>65813</v>
      </c>
      <c r="AS16" s="131">
        <v>0</v>
      </c>
      <c r="AT16" s="131">
        <v>0</v>
      </c>
      <c r="AU16" s="131">
        <v>1</v>
      </c>
      <c r="AV16" s="131">
        <v>1</v>
      </c>
      <c r="AW16" s="131">
        <v>1</v>
      </c>
      <c r="AX16" s="131"/>
      <c r="AY16" s="131"/>
      <c r="AZ16" s="131"/>
      <c r="BA16" s="131"/>
      <c r="BB16" s="131"/>
      <c r="BC16" s="131"/>
      <c r="BD16" s="131"/>
      <c r="BE16" s="131">
        <f t="shared" si="0"/>
        <v>3</v>
      </c>
      <c r="BF16" s="131"/>
      <c r="BG16" s="131">
        <f t="shared" si="1"/>
        <v>-3</v>
      </c>
    </row>
    <row r="17" spans="2:59" ht="25.5" customHeight="1" x14ac:dyDescent="0.25">
      <c r="B17" s="11"/>
      <c r="C17" s="25"/>
      <c r="D17" s="11"/>
      <c r="E17" s="2"/>
      <c r="F17" s="2"/>
      <c r="G17" s="112"/>
      <c r="H17" s="112"/>
      <c r="I17" s="112"/>
      <c r="J17" s="112"/>
      <c r="K17" s="134"/>
      <c r="L17" s="136"/>
      <c r="M17" s="136"/>
      <c r="N17" s="124"/>
      <c r="O17" s="124"/>
      <c r="P17" s="102"/>
      <c r="Q17" s="112"/>
      <c r="R17" s="112"/>
      <c r="S17" s="142"/>
      <c r="T17" s="104"/>
      <c r="U17" s="102"/>
      <c r="V17" s="83" t="s">
        <v>73</v>
      </c>
      <c r="W17" s="83">
        <v>1071</v>
      </c>
      <c r="X17" s="84" t="s">
        <v>267</v>
      </c>
      <c r="Y17" s="128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46"/>
      <c r="AN17" s="144"/>
      <c r="AO17" s="144"/>
      <c r="AP17" s="144"/>
      <c r="AQ17" s="144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</row>
    <row r="18" spans="2:59" ht="45" x14ac:dyDescent="0.25">
      <c r="B18" s="11">
        <v>3</v>
      </c>
      <c r="C18" s="25" t="s">
        <v>39</v>
      </c>
      <c r="D18" s="11" t="s">
        <v>40</v>
      </c>
      <c r="E18" s="2" t="s">
        <v>44</v>
      </c>
      <c r="F18" s="2" t="s">
        <v>58</v>
      </c>
      <c r="G18" s="2" t="s">
        <v>107</v>
      </c>
      <c r="H18" s="2" t="s">
        <v>96</v>
      </c>
      <c r="I18" s="11" t="s">
        <v>72</v>
      </c>
      <c r="J18" s="2" t="s">
        <v>79</v>
      </c>
      <c r="K18" s="73" t="s">
        <v>244</v>
      </c>
      <c r="L18" s="41"/>
      <c r="M18" s="41"/>
      <c r="N18" s="42">
        <v>35491930</v>
      </c>
      <c r="O18" s="42">
        <v>35491930</v>
      </c>
      <c r="P18" s="42">
        <v>3549026</v>
      </c>
      <c r="Q18" s="43">
        <v>0</v>
      </c>
      <c r="R18" s="43">
        <v>0</v>
      </c>
      <c r="S18" s="43">
        <v>0</v>
      </c>
      <c r="T18" s="15">
        <f t="shared" ref="T18:T28" si="4">(P18+Q18+R18)/O18</f>
        <v>9.9995294705021678E-2</v>
      </c>
      <c r="U18" s="42">
        <f t="shared" ref="U18:U28" si="5">+SUM(P18:R18)</f>
        <v>3549026</v>
      </c>
      <c r="V18" s="11" t="s">
        <v>73</v>
      </c>
      <c r="W18" s="11">
        <v>19</v>
      </c>
      <c r="X18" s="2" t="s">
        <v>74</v>
      </c>
      <c r="Y18" s="44">
        <v>0</v>
      </c>
      <c r="Z18" s="4">
        <v>0</v>
      </c>
      <c r="AA18" s="4">
        <v>695103</v>
      </c>
      <c r="AB18" s="4">
        <v>1039368</v>
      </c>
      <c r="AC18" s="4">
        <v>13008</v>
      </c>
      <c r="AD18" s="4">
        <v>1214797</v>
      </c>
      <c r="AE18" s="4"/>
      <c r="AF18" s="4"/>
      <c r="AG18" s="4"/>
      <c r="AH18" s="4"/>
      <c r="AI18" s="4"/>
      <c r="AJ18" s="45"/>
      <c r="AK18" s="4">
        <f t="shared" ref="AK18:AK19" si="6">SUM(Y18:AJ18)</f>
        <v>2962276</v>
      </c>
      <c r="AL18" s="45">
        <f t="shared" si="2"/>
        <v>586750</v>
      </c>
      <c r="AM18" s="46"/>
      <c r="AN18" s="10">
        <v>4</v>
      </c>
      <c r="AO18" s="1">
        <v>0</v>
      </c>
      <c r="AP18" s="1">
        <v>0</v>
      </c>
      <c r="AQ18" s="1">
        <f t="shared" si="3"/>
        <v>3549030</v>
      </c>
      <c r="AS18" s="38">
        <v>0</v>
      </c>
      <c r="AT18" s="38">
        <v>0</v>
      </c>
      <c r="AU18" s="38">
        <v>1</v>
      </c>
      <c r="AV18" s="38">
        <v>1</v>
      </c>
      <c r="AW18" s="38">
        <v>1</v>
      </c>
      <c r="AX18" s="38">
        <v>1</v>
      </c>
      <c r="AY18" s="38"/>
      <c r="AZ18" s="38"/>
      <c r="BA18" s="38"/>
      <c r="BB18" s="38"/>
      <c r="BC18" s="38"/>
      <c r="BD18" s="38"/>
      <c r="BE18" s="39">
        <f t="shared" si="0"/>
        <v>4</v>
      </c>
      <c r="BF18" s="39"/>
      <c r="BG18" s="39">
        <f t="shared" si="1"/>
        <v>-4</v>
      </c>
    </row>
    <row r="19" spans="2:59" ht="45" x14ac:dyDescent="0.25">
      <c r="B19" s="11">
        <v>4</v>
      </c>
      <c r="C19" s="25" t="s">
        <v>39</v>
      </c>
      <c r="D19" s="11" t="s">
        <v>40</v>
      </c>
      <c r="E19" s="2" t="s">
        <v>45</v>
      </c>
      <c r="F19" s="2" t="s">
        <v>59</v>
      </c>
      <c r="G19" s="2" t="s">
        <v>109</v>
      </c>
      <c r="H19" s="2" t="s">
        <v>97</v>
      </c>
      <c r="I19" s="11" t="s">
        <v>72</v>
      </c>
      <c r="J19" s="2" t="s">
        <v>80</v>
      </c>
      <c r="K19" s="73" t="s">
        <v>245</v>
      </c>
      <c r="L19" s="41"/>
      <c r="M19" s="41"/>
      <c r="N19" s="42">
        <v>35491930</v>
      </c>
      <c r="O19" s="42">
        <v>35491930</v>
      </c>
      <c r="P19" s="42">
        <v>241303</v>
      </c>
      <c r="Q19" s="43">
        <v>0</v>
      </c>
      <c r="R19" s="43">
        <v>0</v>
      </c>
      <c r="S19" s="43">
        <v>0</v>
      </c>
      <c r="T19" s="15">
        <f t="shared" si="4"/>
        <v>6.7988131386487009E-3</v>
      </c>
      <c r="U19" s="42">
        <f t="shared" si="5"/>
        <v>241303</v>
      </c>
      <c r="V19" s="11" t="s">
        <v>73</v>
      </c>
      <c r="W19" s="11">
        <v>19</v>
      </c>
      <c r="X19" s="2" t="s">
        <v>74</v>
      </c>
      <c r="Y19" s="44">
        <v>0</v>
      </c>
      <c r="Z19" s="4">
        <v>1090</v>
      </c>
      <c r="AA19" s="4">
        <v>29056</v>
      </c>
      <c r="AB19" s="4">
        <v>2015</v>
      </c>
      <c r="AC19" s="4">
        <v>547</v>
      </c>
      <c r="AD19" s="4">
        <v>0</v>
      </c>
      <c r="AE19" s="4"/>
      <c r="AF19" s="4"/>
      <c r="AG19" s="4"/>
      <c r="AH19" s="4"/>
      <c r="AI19" s="4"/>
      <c r="AJ19" s="45"/>
      <c r="AK19" s="4">
        <f t="shared" si="6"/>
        <v>32708</v>
      </c>
      <c r="AL19" s="45">
        <f t="shared" si="2"/>
        <v>208595</v>
      </c>
      <c r="AM19" s="46"/>
      <c r="AN19" s="10">
        <v>1</v>
      </c>
      <c r="AO19" s="1">
        <v>0</v>
      </c>
      <c r="AP19" s="1">
        <v>0</v>
      </c>
      <c r="AQ19" s="1">
        <f t="shared" si="3"/>
        <v>241304</v>
      </c>
      <c r="AS19" s="38">
        <v>0</v>
      </c>
      <c r="AT19" s="38">
        <v>0</v>
      </c>
      <c r="AU19" s="38">
        <v>0.96</v>
      </c>
      <c r="AV19" s="38">
        <v>1</v>
      </c>
      <c r="AW19" s="38">
        <v>1</v>
      </c>
      <c r="AX19" s="38">
        <v>1</v>
      </c>
      <c r="AY19" s="38"/>
      <c r="AZ19" s="38"/>
      <c r="BA19" s="38"/>
      <c r="BB19" s="38"/>
      <c r="BC19" s="38"/>
      <c r="BD19" s="38"/>
      <c r="BE19" s="39">
        <f t="shared" si="0"/>
        <v>3.96</v>
      </c>
      <c r="BF19" s="39"/>
      <c r="BG19" s="39">
        <f t="shared" si="1"/>
        <v>-3.96</v>
      </c>
    </row>
    <row r="20" spans="2:59" ht="33" customHeight="1" x14ac:dyDescent="0.25">
      <c r="B20" s="11">
        <v>5</v>
      </c>
      <c r="C20" s="25" t="s">
        <v>39</v>
      </c>
      <c r="D20" s="12" t="s">
        <v>40</v>
      </c>
      <c r="E20" s="3" t="s">
        <v>46</v>
      </c>
      <c r="F20" s="3" t="s">
        <v>60</v>
      </c>
      <c r="G20" s="3" t="s">
        <v>102</v>
      </c>
      <c r="H20" s="3" t="s">
        <v>98</v>
      </c>
      <c r="I20" s="12" t="s">
        <v>72</v>
      </c>
      <c r="J20" s="3" t="s">
        <v>81</v>
      </c>
      <c r="K20" s="73" t="s">
        <v>232</v>
      </c>
      <c r="L20" s="48"/>
      <c r="M20" s="48"/>
      <c r="N20" s="49">
        <v>35491930</v>
      </c>
      <c r="O20" s="49">
        <v>35491930</v>
      </c>
      <c r="P20" s="49">
        <v>615984</v>
      </c>
      <c r="Q20" s="43">
        <v>0</v>
      </c>
      <c r="R20" s="43">
        <v>0</v>
      </c>
      <c r="S20" s="43">
        <v>0</v>
      </c>
      <c r="T20" s="15">
        <f t="shared" si="4"/>
        <v>1.7355607316930918E-2</v>
      </c>
      <c r="U20" s="42">
        <f t="shared" si="5"/>
        <v>615984</v>
      </c>
      <c r="V20" s="12" t="s">
        <v>73</v>
      </c>
      <c r="W20" s="12">
        <v>19</v>
      </c>
      <c r="X20" s="3" t="s">
        <v>74</v>
      </c>
      <c r="Y20" s="44">
        <v>0</v>
      </c>
      <c r="Z20" s="4">
        <v>11251</v>
      </c>
      <c r="AA20" s="4">
        <v>18672</v>
      </c>
      <c r="AB20" s="4">
        <v>414513</v>
      </c>
      <c r="AC20" s="4">
        <v>13509</v>
      </c>
      <c r="AD20" s="4">
        <v>0</v>
      </c>
      <c r="AE20" s="4"/>
      <c r="AF20" s="4"/>
      <c r="AG20" s="4"/>
      <c r="AH20" s="4"/>
      <c r="AI20" s="4"/>
      <c r="AJ20" s="45"/>
      <c r="AK20" s="4">
        <f>SUM(Y20:AJ20)</f>
        <v>457945</v>
      </c>
      <c r="AL20" s="45">
        <f t="shared" si="2"/>
        <v>158039</v>
      </c>
      <c r="AM20" s="46"/>
      <c r="AN20" s="10">
        <v>29000</v>
      </c>
      <c r="AO20" s="1">
        <v>0</v>
      </c>
      <c r="AP20" s="1">
        <v>0</v>
      </c>
      <c r="AQ20" s="1">
        <f t="shared" si="3"/>
        <v>644984</v>
      </c>
      <c r="AS20" s="38">
        <v>0</v>
      </c>
      <c r="AT20" s="38">
        <v>0</v>
      </c>
      <c r="AU20" s="38">
        <v>1</v>
      </c>
      <c r="AV20" s="38">
        <v>1</v>
      </c>
      <c r="AW20" s="38">
        <v>1</v>
      </c>
      <c r="AX20" s="38">
        <v>1</v>
      </c>
      <c r="AY20" s="38"/>
      <c r="AZ20" s="38"/>
      <c r="BA20" s="38"/>
      <c r="BB20" s="38"/>
      <c r="BC20" s="38"/>
      <c r="BD20" s="38"/>
      <c r="BE20" s="39">
        <f t="shared" si="0"/>
        <v>4</v>
      </c>
      <c r="BF20" s="39"/>
      <c r="BG20" s="39">
        <f t="shared" si="1"/>
        <v>-4</v>
      </c>
    </row>
    <row r="21" spans="2:59" ht="45" x14ac:dyDescent="0.25">
      <c r="B21" s="13">
        <v>6</v>
      </c>
      <c r="C21" s="25" t="s">
        <v>39</v>
      </c>
      <c r="D21" s="12" t="s">
        <v>40</v>
      </c>
      <c r="E21" s="3" t="s">
        <v>47</v>
      </c>
      <c r="F21" s="3" t="s">
        <v>61</v>
      </c>
      <c r="G21" s="3" t="s">
        <v>99</v>
      </c>
      <c r="H21" s="3" t="s">
        <v>95</v>
      </c>
      <c r="I21" s="12" t="s">
        <v>72</v>
      </c>
      <c r="J21" s="3" t="s">
        <v>82</v>
      </c>
      <c r="K21" s="73" t="s">
        <v>246</v>
      </c>
      <c r="L21" s="48"/>
      <c r="M21" s="48"/>
      <c r="N21" s="49">
        <v>35491930</v>
      </c>
      <c r="O21" s="49">
        <v>35491930</v>
      </c>
      <c r="P21" s="49">
        <v>549722</v>
      </c>
      <c r="Q21" s="43">
        <v>0</v>
      </c>
      <c r="R21" s="43">
        <v>0</v>
      </c>
      <c r="S21" s="43">
        <v>0</v>
      </c>
      <c r="T21" s="15">
        <f t="shared" si="4"/>
        <v>1.5488647701040772E-2</v>
      </c>
      <c r="U21" s="42">
        <f t="shared" si="5"/>
        <v>549722</v>
      </c>
      <c r="V21" s="12" t="s">
        <v>73</v>
      </c>
      <c r="W21" s="12">
        <v>19</v>
      </c>
      <c r="X21" s="3" t="s">
        <v>74</v>
      </c>
      <c r="Y21" s="44">
        <v>0</v>
      </c>
      <c r="Z21" s="4">
        <v>0</v>
      </c>
      <c r="AA21" s="4">
        <v>0</v>
      </c>
      <c r="AB21" s="4">
        <v>0</v>
      </c>
      <c r="AC21" s="4">
        <v>4083</v>
      </c>
      <c r="AD21" s="4">
        <v>0</v>
      </c>
      <c r="AE21" s="4"/>
      <c r="AF21" s="4"/>
      <c r="AG21" s="4"/>
      <c r="AH21" s="4"/>
      <c r="AI21" s="4"/>
      <c r="AJ21" s="45"/>
      <c r="AK21" s="4">
        <f t="shared" ref="AK21:AK28" si="7">SUM(Y21:AJ21)</f>
        <v>4083</v>
      </c>
      <c r="AL21" s="45">
        <f>U21-AK21</f>
        <v>545639</v>
      </c>
      <c r="AM21" s="46"/>
      <c r="AN21" s="10">
        <v>5</v>
      </c>
      <c r="AO21" s="1">
        <v>0</v>
      </c>
      <c r="AP21" s="1">
        <v>0</v>
      </c>
      <c r="AQ21" s="1">
        <f t="shared" si="3"/>
        <v>549727</v>
      </c>
      <c r="AS21" s="38">
        <v>0</v>
      </c>
      <c r="AT21" s="38">
        <v>0</v>
      </c>
      <c r="AU21" s="38">
        <v>1</v>
      </c>
      <c r="AV21" s="38">
        <v>1</v>
      </c>
      <c r="AW21" s="38">
        <v>1</v>
      </c>
      <c r="AX21" s="38"/>
      <c r="AY21" s="38"/>
      <c r="AZ21" s="38"/>
      <c r="BA21" s="38"/>
      <c r="BB21" s="38"/>
      <c r="BC21" s="38"/>
      <c r="BD21" s="38"/>
      <c r="BE21" s="39">
        <f t="shared" si="0"/>
        <v>3</v>
      </c>
      <c r="BF21" s="39"/>
      <c r="BG21" s="39">
        <f t="shared" si="1"/>
        <v>-3</v>
      </c>
    </row>
    <row r="22" spans="2:59" ht="45" x14ac:dyDescent="0.25">
      <c r="B22" s="11">
        <v>7</v>
      </c>
      <c r="C22" s="25" t="s">
        <v>39</v>
      </c>
      <c r="D22" s="12" t="s">
        <v>40</v>
      </c>
      <c r="E22" s="3" t="s">
        <v>48</v>
      </c>
      <c r="F22" s="3" t="s">
        <v>62</v>
      </c>
      <c r="G22" s="3" t="s">
        <v>107</v>
      </c>
      <c r="H22" s="3" t="s">
        <v>100</v>
      </c>
      <c r="I22" s="12" t="s">
        <v>72</v>
      </c>
      <c r="J22" s="3" t="s">
        <v>83</v>
      </c>
      <c r="K22" s="73" t="s">
        <v>246</v>
      </c>
      <c r="L22" s="48"/>
      <c r="M22" s="48"/>
      <c r="N22" s="49">
        <v>35491930</v>
      </c>
      <c r="O22" s="49">
        <v>35491930</v>
      </c>
      <c r="P22" s="49">
        <v>2046928</v>
      </c>
      <c r="Q22" s="43">
        <v>0</v>
      </c>
      <c r="R22" s="43">
        <v>0</v>
      </c>
      <c r="S22" s="43">
        <v>0</v>
      </c>
      <c r="T22" s="15">
        <f t="shared" si="4"/>
        <v>5.7673054128079257E-2</v>
      </c>
      <c r="U22" s="42">
        <f t="shared" si="5"/>
        <v>2046928</v>
      </c>
      <c r="V22" s="12" t="s">
        <v>73</v>
      </c>
      <c r="W22" s="12">
        <v>19</v>
      </c>
      <c r="X22" s="3" t="s">
        <v>74</v>
      </c>
      <c r="Y22" s="44">
        <v>0</v>
      </c>
      <c r="Z22" s="4">
        <v>0</v>
      </c>
      <c r="AA22" s="4">
        <v>803342</v>
      </c>
      <c r="AB22" s="4">
        <v>4491</v>
      </c>
      <c r="AC22" s="4">
        <v>805825</v>
      </c>
      <c r="AD22" s="4">
        <v>0</v>
      </c>
      <c r="AE22" s="4"/>
      <c r="AF22" s="4"/>
      <c r="AG22" s="4"/>
      <c r="AH22" s="4"/>
      <c r="AI22" s="4"/>
      <c r="AJ22" s="45"/>
      <c r="AK22" s="4">
        <f t="shared" si="7"/>
        <v>1613658</v>
      </c>
      <c r="AL22" s="45">
        <f t="shared" si="2"/>
        <v>433270</v>
      </c>
      <c r="AM22" s="46"/>
      <c r="AN22" s="10">
        <v>4</v>
      </c>
      <c r="AO22" s="1">
        <v>0</v>
      </c>
      <c r="AP22" s="1">
        <v>0</v>
      </c>
      <c r="AQ22" s="1">
        <f t="shared" si="3"/>
        <v>2046932</v>
      </c>
      <c r="AS22" s="38">
        <v>0</v>
      </c>
      <c r="AT22" s="38">
        <v>0</v>
      </c>
      <c r="AU22" s="38">
        <v>1</v>
      </c>
      <c r="AV22" s="38">
        <v>1</v>
      </c>
      <c r="AW22" s="38">
        <v>1</v>
      </c>
      <c r="AX22" s="38">
        <v>1</v>
      </c>
      <c r="AY22" s="38"/>
      <c r="AZ22" s="38"/>
      <c r="BA22" s="38"/>
      <c r="BB22" s="38"/>
      <c r="BC22" s="38"/>
      <c r="BD22" s="38"/>
      <c r="BE22" s="39">
        <f t="shared" si="0"/>
        <v>4</v>
      </c>
      <c r="BF22" s="39"/>
      <c r="BG22" s="39">
        <f t="shared" si="1"/>
        <v>-4</v>
      </c>
    </row>
    <row r="23" spans="2:59" ht="33" customHeight="1" x14ac:dyDescent="0.25">
      <c r="B23" s="11">
        <v>8</v>
      </c>
      <c r="C23" s="25" t="s">
        <v>39</v>
      </c>
      <c r="D23" s="12" t="s">
        <v>40</v>
      </c>
      <c r="E23" s="3" t="s">
        <v>49</v>
      </c>
      <c r="F23" s="3" t="s">
        <v>63</v>
      </c>
      <c r="G23" s="3" t="s">
        <v>111</v>
      </c>
      <c r="H23" s="3" t="s">
        <v>113</v>
      </c>
      <c r="I23" s="12" t="s">
        <v>72</v>
      </c>
      <c r="J23" s="3" t="s">
        <v>84</v>
      </c>
      <c r="K23" s="73" t="s">
        <v>233</v>
      </c>
      <c r="L23" s="48"/>
      <c r="M23" s="48"/>
      <c r="N23" s="49">
        <v>35491930</v>
      </c>
      <c r="O23" s="49">
        <v>35491930</v>
      </c>
      <c r="P23" s="49">
        <v>16638153</v>
      </c>
      <c r="Q23" s="43">
        <v>0</v>
      </c>
      <c r="R23" s="43">
        <v>0</v>
      </c>
      <c r="S23" s="43">
        <v>0</v>
      </c>
      <c r="T23" s="15">
        <f t="shared" si="4"/>
        <v>0.46878693269145971</v>
      </c>
      <c r="U23" s="42">
        <f t="shared" si="5"/>
        <v>16638153</v>
      </c>
      <c r="V23" s="12" t="s">
        <v>73</v>
      </c>
      <c r="W23" s="12">
        <v>19</v>
      </c>
      <c r="X23" s="3" t="s">
        <v>74</v>
      </c>
      <c r="Y23" s="44">
        <v>0</v>
      </c>
      <c r="Z23" s="4">
        <v>0</v>
      </c>
      <c r="AA23" s="4">
        <v>2535407</v>
      </c>
      <c r="AB23" s="4">
        <v>11990</v>
      </c>
      <c r="AC23" s="4">
        <v>2912296</v>
      </c>
      <c r="AD23" s="4">
        <v>12232</v>
      </c>
      <c r="AE23" s="4"/>
      <c r="AF23" s="4"/>
      <c r="AG23" s="4"/>
      <c r="AH23" s="4"/>
      <c r="AI23" s="4"/>
      <c r="AJ23" s="45"/>
      <c r="AK23" s="4">
        <f t="shared" si="7"/>
        <v>5471925</v>
      </c>
      <c r="AL23" s="45">
        <f t="shared" si="2"/>
        <v>11166228</v>
      </c>
      <c r="AM23" s="46"/>
      <c r="AN23" s="10">
        <v>235904</v>
      </c>
      <c r="AO23" s="1">
        <v>0</v>
      </c>
      <c r="AP23" s="1">
        <v>0</v>
      </c>
      <c r="AQ23" s="1">
        <f t="shared" si="3"/>
        <v>16874057</v>
      </c>
      <c r="AS23" s="38">
        <v>0</v>
      </c>
      <c r="AT23" s="38">
        <v>0</v>
      </c>
      <c r="AU23" s="38">
        <v>0.51</v>
      </c>
      <c r="AV23" s="38">
        <v>0.71</v>
      </c>
      <c r="AW23" s="38">
        <v>0.8</v>
      </c>
      <c r="AX23" s="38">
        <v>1</v>
      </c>
      <c r="AY23" s="38"/>
      <c r="AZ23" s="38"/>
      <c r="BA23" s="38"/>
      <c r="BB23" s="38"/>
      <c r="BC23" s="38"/>
      <c r="BD23" s="38"/>
      <c r="BE23" s="39">
        <f t="shared" si="0"/>
        <v>3.02</v>
      </c>
      <c r="BF23" s="39"/>
      <c r="BG23" s="39">
        <f t="shared" si="1"/>
        <v>-3.02</v>
      </c>
    </row>
    <row r="24" spans="2:59" ht="45" x14ac:dyDescent="0.25">
      <c r="B24" s="11">
        <v>9</v>
      </c>
      <c r="C24" s="25" t="s">
        <v>39</v>
      </c>
      <c r="D24" s="12" t="s">
        <v>40</v>
      </c>
      <c r="E24" s="3" t="s">
        <v>50</v>
      </c>
      <c r="F24" s="3" t="s">
        <v>64</v>
      </c>
      <c r="G24" s="3" t="s">
        <v>102</v>
      </c>
      <c r="H24" s="3" t="s">
        <v>101</v>
      </c>
      <c r="I24" s="12" t="s">
        <v>72</v>
      </c>
      <c r="J24" s="3" t="s">
        <v>85</v>
      </c>
      <c r="K24" s="73" t="s">
        <v>247</v>
      </c>
      <c r="L24" s="48"/>
      <c r="M24" s="48"/>
      <c r="N24" s="49">
        <v>35491930</v>
      </c>
      <c r="O24" s="49">
        <v>35491930</v>
      </c>
      <c r="P24" s="49">
        <v>2020474</v>
      </c>
      <c r="Q24" s="43">
        <v>0</v>
      </c>
      <c r="R24" s="43">
        <v>0</v>
      </c>
      <c r="S24" s="43">
        <v>0</v>
      </c>
      <c r="T24" s="15">
        <f t="shared" si="4"/>
        <v>5.6927701593010013E-2</v>
      </c>
      <c r="U24" s="42">
        <f t="shared" si="5"/>
        <v>2020474</v>
      </c>
      <c r="V24" s="12" t="s">
        <v>73</v>
      </c>
      <c r="W24" s="12">
        <v>19</v>
      </c>
      <c r="X24" s="3" t="s">
        <v>74</v>
      </c>
      <c r="Y24" s="44">
        <v>0</v>
      </c>
      <c r="Z24" s="4">
        <v>0</v>
      </c>
      <c r="AA24" s="4">
        <v>188556</v>
      </c>
      <c r="AB24" s="4">
        <v>648631</v>
      </c>
      <c r="AC24" s="4">
        <v>737410</v>
      </c>
      <c r="AD24" s="4">
        <v>3759</v>
      </c>
      <c r="AE24" s="4"/>
      <c r="AF24" s="4"/>
      <c r="AG24" s="4"/>
      <c r="AH24" s="4"/>
      <c r="AI24" s="4"/>
      <c r="AJ24" s="45"/>
      <c r="AK24" s="4">
        <f t="shared" si="7"/>
        <v>1578356</v>
      </c>
      <c r="AL24" s="45">
        <f t="shared" si="2"/>
        <v>442118</v>
      </c>
      <c r="AM24" s="46"/>
      <c r="AN24" s="10">
        <v>31007</v>
      </c>
      <c r="AO24" s="1">
        <v>0</v>
      </c>
      <c r="AP24" s="1">
        <v>0</v>
      </c>
      <c r="AQ24" s="1">
        <f t="shared" si="3"/>
        <v>2051481</v>
      </c>
      <c r="AS24" s="38">
        <v>0</v>
      </c>
      <c r="AT24" s="38">
        <v>0</v>
      </c>
      <c r="AU24" s="38">
        <v>0.96</v>
      </c>
      <c r="AV24" s="38">
        <v>1</v>
      </c>
      <c r="AW24" s="38">
        <v>1</v>
      </c>
      <c r="AX24" s="38">
        <v>1</v>
      </c>
      <c r="AY24" s="38"/>
      <c r="AZ24" s="38"/>
      <c r="BA24" s="38"/>
      <c r="BB24" s="38"/>
      <c r="BC24" s="38"/>
      <c r="BD24" s="38"/>
      <c r="BE24" s="39">
        <f t="shared" si="0"/>
        <v>3.96</v>
      </c>
      <c r="BF24" s="39"/>
      <c r="BG24" s="39">
        <f t="shared" si="1"/>
        <v>-3.96</v>
      </c>
    </row>
    <row r="25" spans="2:59" ht="33" customHeight="1" x14ac:dyDescent="0.25">
      <c r="B25" s="11">
        <v>10</v>
      </c>
      <c r="C25" s="25" t="s">
        <v>39</v>
      </c>
      <c r="D25" s="12" t="s">
        <v>40</v>
      </c>
      <c r="E25" s="3" t="s">
        <v>51</v>
      </c>
      <c r="F25" s="3" t="s">
        <v>65</v>
      </c>
      <c r="G25" s="3" t="s">
        <v>91</v>
      </c>
      <c r="H25" s="3" t="s">
        <v>103</v>
      </c>
      <c r="I25" s="12" t="s">
        <v>72</v>
      </c>
      <c r="J25" s="3" t="s">
        <v>86</v>
      </c>
      <c r="K25" s="73" t="s">
        <v>233</v>
      </c>
      <c r="L25" s="48"/>
      <c r="M25" s="48"/>
      <c r="N25" s="49">
        <v>35491930</v>
      </c>
      <c r="O25" s="49">
        <v>35491930</v>
      </c>
      <c r="P25" s="49">
        <v>2806644</v>
      </c>
      <c r="Q25" s="43">
        <v>0</v>
      </c>
      <c r="R25" s="43">
        <v>0</v>
      </c>
      <c r="S25" s="43">
        <v>0</v>
      </c>
      <c r="T25" s="15">
        <f t="shared" si="4"/>
        <v>7.9078370773299739E-2</v>
      </c>
      <c r="U25" s="42">
        <f t="shared" si="5"/>
        <v>2806644</v>
      </c>
      <c r="V25" s="12" t="s">
        <v>73</v>
      </c>
      <c r="W25" s="12">
        <v>19</v>
      </c>
      <c r="X25" s="3" t="s">
        <v>74</v>
      </c>
      <c r="Y25" s="44">
        <v>0</v>
      </c>
      <c r="Z25" s="4">
        <v>0</v>
      </c>
      <c r="AA25" s="4">
        <v>165881</v>
      </c>
      <c r="AB25" s="4">
        <v>18088</v>
      </c>
      <c r="AC25" s="4">
        <v>7452</v>
      </c>
      <c r="AD25" s="4">
        <v>0</v>
      </c>
      <c r="AE25" s="4"/>
      <c r="AF25" s="4"/>
      <c r="AG25" s="4"/>
      <c r="AH25" s="4"/>
      <c r="AI25" s="4"/>
      <c r="AJ25" s="45"/>
      <c r="AK25" s="4">
        <f t="shared" si="7"/>
        <v>191421</v>
      </c>
      <c r="AL25" s="45">
        <f t="shared" si="2"/>
        <v>2615223</v>
      </c>
      <c r="AM25" s="46"/>
      <c r="AN25" s="10">
        <v>4</v>
      </c>
      <c r="AO25" s="1">
        <v>0</v>
      </c>
      <c r="AP25" s="1">
        <v>0</v>
      </c>
      <c r="AQ25" s="1">
        <f t="shared" si="3"/>
        <v>2806648</v>
      </c>
      <c r="AS25" s="38">
        <v>0</v>
      </c>
      <c r="AT25" s="38">
        <v>0</v>
      </c>
      <c r="AU25" s="38">
        <v>0.42</v>
      </c>
      <c r="AV25" s="38">
        <v>0.42</v>
      </c>
      <c r="AW25" s="38">
        <v>0.56000000000000005</v>
      </c>
      <c r="AX25" s="38">
        <v>0.62</v>
      </c>
      <c r="AY25" s="38"/>
      <c r="AZ25" s="38"/>
      <c r="BA25" s="38"/>
      <c r="BB25" s="38"/>
      <c r="BC25" s="38"/>
      <c r="BD25" s="38"/>
      <c r="BE25" s="39">
        <f t="shared" si="0"/>
        <v>2.02</v>
      </c>
      <c r="BF25" s="39"/>
      <c r="BG25" s="39">
        <f t="shared" si="1"/>
        <v>-2.02</v>
      </c>
    </row>
    <row r="26" spans="2:59" ht="33" customHeight="1" x14ac:dyDescent="0.25">
      <c r="B26" s="13">
        <v>11</v>
      </c>
      <c r="C26" s="25" t="s">
        <v>39</v>
      </c>
      <c r="D26" s="12" t="s">
        <v>40</v>
      </c>
      <c r="E26" s="3" t="s">
        <v>52</v>
      </c>
      <c r="F26" s="3" t="s">
        <v>66</v>
      </c>
      <c r="G26" s="3" t="s">
        <v>110</v>
      </c>
      <c r="H26" s="3" t="s">
        <v>104</v>
      </c>
      <c r="I26" s="12" t="s">
        <v>72</v>
      </c>
      <c r="J26" s="3" t="s">
        <v>87</v>
      </c>
      <c r="K26" s="73" t="s">
        <v>233</v>
      </c>
      <c r="L26" s="48"/>
      <c r="M26" s="48"/>
      <c r="N26" s="49">
        <v>35491930</v>
      </c>
      <c r="O26" s="49">
        <v>35491930</v>
      </c>
      <c r="P26" s="49">
        <v>3100897</v>
      </c>
      <c r="Q26" s="43">
        <v>0</v>
      </c>
      <c r="R26" s="43">
        <v>0</v>
      </c>
      <c r="S26" s="43">
        <v>0</v>
      </c>
      <c r="T26" s="15">
        <f t="shared" si="4"/>
        <v>8.7369072349686258E-2</v>
      </c>
      <c r="U26" s="42">
        <f t="shared" si="5"/>
        <v>3100897</v>
      </c>
      <c r="V26" s="12" t="s">
        <v>73</v>
      </c>
      <c r="W26" s="12">
        <v>19</v>
      </c>
      <c r="X26" s="3" t="s">
        <v>74</v>
      </c>
      <c r="Y26" s="44">
        <v>0</v>
      </c>
      <c r="Z26" s="4">
        <v>0</v>
      </c>
      <c r="AA26" s="4">
        <v>0</v>
      </c>
      <c r="AB26" s="4">
        <v>283360</v>
      </c>
      <c r="AC26" s="4">
        <v>425040</v>
      </c>
      <c r="AD26" s="4">
        <v>0</v>
      </c>
      <c r="AE26" s="4"/>
      <c r="AF26" s="4"/>
      <c r="AG26" s="4"/>
      <c r="AH26" s="4"/>
      <c r="AI26" s="4"/>
      <c r="AJ26" s="45"/>
      <c r="AK26" s="4">
        <f t="shared" si="7"/>
        <v>708400</v>
      </c>
      <c r="AL26" s="45">
        <f t="shared" si="2"/>
        <v>2392497</v>
      </c>
      <c r="AM26" s="46"/>
      <c r="AN26" s="10">
        <v>7</v>
      </c>
      <c r="AO26" s="1">
        <v>0</v>
      </c>
      <c r="AP26" s="1">
        <v>0</v>
      </c>
      <c r="AQ26" s="1">
        <f t="shared" si="3"/>
        <v>3100904</v>
      </c>
      <c r="AS26" s="38">
        <v>0</v>
      </c>
      <c r="AT26" s="38">
        <v>0</v>
      </c>
      <c r="AU26" s="38">
        <v>0.18</v>
      </c>
      <c r="AV26" s="38">
        <v>0.27</v>
      </c>
      <c r="AW26" s="38">
        <v>0.35</v>
      </c>
      <c r="AX26" s="38">
        <v>0.43</v>
      </c>
      <c r="AY26" s="38"/>
      <c r="AZ26" s="38"/>
      <c r="BA26" s="38"/>
      <c r="BB26" s="38"/>
      <c r="BC26" s="38"/>
      <c r="BD26" s="38"/>
      <c r="BE26" s="39">
        <f t="shared" si="0"/>
        <v>1.23</v>
      </c>
      <c r="BF26" s="39"/>
      <c r="BG26" s="39">
        <f t="shared" si="1"/>
        <v>-1.23</v>
      </c>
    </row>
    <row r="27" spans="2:59" ht="33" customHeight="1" x14ac:dyDescent="0.25">
      <c r="B27" s="11">
        <v>12</v>
      </c>
      <c r="C27" s="25" t="s">
        <v>39</v>
      </c>
      <c r="D27" s="12" t="s">
        <v>40</v>
      </c>
      <c r="E27" s="3" t="s">
        <v>53</v>
      </c>
      <c r="F27" s="3" t="s">
        <v>67</v>
      </c>
      <c r="G27" s="3" t="s">
        <v>111</v>
      </c>
      <c r="H27" s="3" t="s">
        <v>106</v>
      </c>
      <c r="I27" s="12" t="s">
        <v>72</v>
      </c>
      <c r="J27" s="3" t="s">
        <v>88</v>
      </c>
      <c r="K27" s="73" t="s">
        <v>248</v>
      </c>
      <c r="L27" s="48"/>
      <c r="M27" s="48"/>
      <c r="N27" s="49">
        <v>35491930</v>
      </c>
      <c r="O27" s="49">
        <v>35491930</v>
      </c>
      <c r="P27" s="49">
        <v>128612</v>
      </c>
      <c r="Q27" s="43">
        <v>0</v>
      </c>
      <c r="R27" s="43">
        <v>0</v>
      </c>
      <c r="S27" s="43">
        <v>0</v>
      </c>
      <c r="T27" s="15">
        <f t="shared" si="4"/>
        <v>3.623696992527597E-3</v>
      </c>
      <c r="U27" s="42">
        <f t="shared" si="5"/>
        <v>128612</v>
      </c>
      <c r="V27" s="12" t="s">
        <v>73</v>
      </c>
      <c r="W27" s="12">
        <v>19</v>
      </c>
      <c r="X27" s="3" t="s">
        <v>74</v>
      </c>
      <c r="Y27" s="44">
        <v>0</v>
      </c>
      <c r="Z27" s="4">
        <v>0</v>
      </c>
      <c r="AA27" s="4">
        <v>14739</v>
      </c>
      <c r="AB27" s="4">
        <v>0</v>
      </c>
      <c r="AC27" s="4">
        <v>0</v>
      </c>
      <c r="AD27" s="4">
        <v>0</v>
      </c>
      <c r="AE27" s="4"/>
      <c r="AF27" s="4"/>
      <c r="AG27" s="4"/>
      <c r="AH27" s="4"/>
      <c r="AI27" s="4"/>
      <c r="AJ27" s="45"/>
      <c r="AK27" s="4">
        <f t="shared" si="7"/>
        <v>14739</v>
      </c>
      <c r="AL27" s="45">
        <f t="shared" si="2"/>
        <v>113873</v>
      </c>
      <c r="AM27" s="46"/>
      <c r="AN27" s="10">
        <v>0</v>
      </c>
      <c r="AO27" s="1">
        <v>0</v>
      </c>
      <c r="AP27" s="1">
        <v>0</v>
      </c>
      <c r="AQ27" s="1">
        <f t="shared" si="3"/>
        <v>128612</v>
      </c>
      <c r="AS27" s="38">
        <v>0</v>
      </c>
      <c r="AT27" s="38">
        <v>0</v>
      </c>
      <c r="AU27" s="38">
        <v>0.5</v>
      </c>
      <c r="AV27" s="38">
        <v>0.65</v>
      </c>
      <c r="AW27" s="38">
        <v>0.8</v>
      </c>
      <c r="AX27" s="38">
        <v>0.85</v>
      </c>
      <c r="AY27" s="38"/>
      <c r="AZ27" s="38"/>
      <c r="BA27" s="38"/>
      <c r="BB27" s="38"/>
      <c r="BC27" s="38"/>
      <c r="BD27" s="38"/>
      <c r="BE27" s="39">
        <f t="shared" si="0"/>
        <v>2.8</v>
      </c>
      <c r="BF27" s="39"/>
      <c r="BG27" s="39">
        <f t="shared" si="1"/>
        <v>-2.8</v>
      </c>
    </row>
    <row r="28" spans="2:59" ht="33" customHeight="1" x14ac:dyDescent="0.25">
      <c r="B28" s="11">
        <v>13</v>
      </c>
      <c r="C28" s="25" t="s">
        <v>39</v>
      </c>
      <c r="D28" s="12" t="s">
        <v>40</v>
      </c>
      <c r="E28" s="3" t="s">
        <v>54</v>
      </c>
      <c r="F28" s="3" t="s">
        <v>68</v>
      </c>
      <c r="G28" s="3" t="s">
        <v>111</v>
      </c>
      <c r="H28" s="3" t="s">
        <v>90</v>
      </c>
      <c r="I28" s="12" t="s">
        <v>72</v>
      </c>
      <c r="J28" s="3" t="s">
        <v>89</v>
      </c>
      <c r="K28" s="73" t="s">
        <v>233</v>
      </c>
      <c r="L28" s="48"/>
      <c r="M28" s="48"/>
      <c r="N28" s="49">
        <v>35491930</v>
      </c>
      <c r="O28" s="49">
        <v>35491930</v>
      </c>
      <c r="P28" s="49">
        <v>1923094</v>
      </c>
      <c r="Q28" s="43">
        <v>0</v>
      </c>
      <c r="R28" s="43">
        <v>0</v>
      </c>
      <c r="S28" s="43">
        <v>0</v>
      </c>
      <c r="T28" s="15">
        <f t="shared" si="4"/>
        <v>5.4183979287685959E-2</v>
      </c>
      <c r="U28" s="42">
        <f t="shared" si="5"/>
        <v>1923094</v>
      </c>
      <c r="V28" s="12" t="s">
        <v>73</v>
      </c>
      <c r="W28" s="12">
        <v>19</v>
      </c>
      <c r="X28" s="3" t="s">
        <v>74</v>
      </c>
      <c r="Y28" s="44">
        <v>0</v>
      </c>
      <c r="Z28" s="4">
        <v>0</v>
      </c>
      <c r="AA28" s="4">
        <v>308953</v>
      </c>
      <c r="AB28" s="4">
        <v>22465</v>
      </c>
      <c r="AC28" s="4">
        <v>353842</v>
      </c>
      <c r="AD28" s="4">
        <v>6876</v>
      </c>
      <c r="AE28" s="4"/>
      <c r="AF28" s="4"/>
      <c r="AG28" s="4"/>
      <c r="AH28" s="4"/>
      <c r="AI28" s="4"/>
      <c r="AJ28" s="45"/>
      <c r="AK28" s="4">
        <f t="shared" si="7"/>
        <v>692136</v>
      </c>
      <c r="AL28" s="45">
        <f t="shared" si="2"/>
        <v>1230958</v>
      </c>
      <c r="AM28" s="46"/>
      <c r="AN28" s="10">
        <v>0</v>
      </c>
      <c r="AO28" s="1">
        <v>0</v>
      </c>
      <c r="AP28" s="1">
        <v>0</v>
      </c>
      <c r="AQ28" s="1">
        <f t="shared" si="3"/>
        <v>1923094</v>
      </c>
      <c r="AS28" s="38">
        <v>0</v>
      </c>
      <c r="AT28" s="38">
        <v>0</v>
      </c>
      <c r="AU28" s="38">
        <v>0.4</v>
      </c>
      <c r="AV28" s="38">
        <v>0.6</v>
      </c>
      <c r="AW28" s="38">
        <v>0.62</v>
      </c>
      <c r="AX28" s="38">
        <v>0.68</v>
      </c>
      <c r="AY28" s="38"/>
      <c r="AZ28" s="38"/>
      <c r="BA28" s="38"/>
      <c r="BB28" s="38"/>
      <c r="BC28" s="38"/>
      <c r="BD28" s="38"/>
      <c r="BE28" s="39">
        <f t="shared" si="0"/>
        <v>2.3000000000000003</v>
      </c>
      <c r="BF28" s="39"/>
      <c r="BG28" s="39">
        <f t="shared" si="1"/>
        <v>-2.3000000000000003</v>
      </c>
    </row>
    <row r="29" spans="2:59" ht="33" customHeight="1" x14ac:dyDescent="0.25">
      <c r="B29" s="11">
        <v>14</v>
      </c>
      <c r="C29" s="25" t="s">
        <v>39</v>
      </c>
      <c r="D29" s="12" t="s">
        <v>40</v>
      </c>
      <c r="E29" s="3" t="s">
        <v>55</v>
      </c>
      <c r="F29" s="3" t="s">
        <v>69</v>
      </c>
      <c r="G29" s="3" t="s">
        <v>91</v>
      </c>
      <c r="H29" s="3" t="s">
        <v>91</v>
      </c>
      <c r="I29" s="12" t="s">
        <v>72</v>
      </c>
      <c r="J29" s="3" t="s">
        <v>235</v>
      </c>
      <c r="K29" s="73" t="s">
        <v>248</v>
      </c>
      <c r="L29" s="48"/>
      <c r="M29" s="48"/>
      <c r="N29" s="49">
        <v>35491930</v>
      </c>
      <c r="O29" s="49">
        <v>35491930</v>
      </c>
      <c r="P29" s="49">
        <v>97958</v>
      </c>
      <c r="Q29" s="43">
        <v>0</v>
      </c>
      <c r="R29" s="43">
        <v>0</v>
      </c>
      <c r="S29" s="43">
        <v>0</v>
      </c>
      <c r="T29" s="15">
        <f>(P29+Q29+R29)/O29</f>
        <v>2.7600076975244797E-3</v>
      </c>
      <c r="U29" s="42">
        <f>+SUM(P29:R29)</f>
        <v>97958</v>
      </c>
      <c r="V29" s="12" t="s">
        <v>73</v>
      </c>
      <c r="W29" s="12">
        <v>19</v>
      </c>
      <c r="X29" s="3" t="s">
        <v>74</v>
      </c>
      <c r="Y29" s="44">
        <v>0</v>
      </c>
      <c r="Z29" s="4">
        <v>0</v>
      </c>
      <c r="AA29" s="4">
        <v>35012</v>
      </c>
      <c r="AB29" s="4">
        <v>35540</v>
      </c>
      <c r="AC29" s="4"/>
      <c r="AD29" s="4"/>
      <c r="AE29" s="4"/>
      <c r="AF29" s="4"/>
      <c r="AG29" s="4"/>
      <c r="AH29" s="4"/>
      <c r="AI29" s="4"/>
      <c r="AJ29" s="45"/>
      <c r="AK29" s="4">
        <f>SUM(Y29:AJ29)</f>
        <v>70552</v>
      </c>
      <c r="AL29" s="45">
        <f>U29-AK29</f>
        <v>27406</v>
      </c>
      <c r="AM29" s="46"/>
      <c r="AN29" s="10">
        <v>0</v>
      </c>
      <c r="AO29" s="1">
        <v>0</v>
      </c>
      <c r="AP29" s="1">
        <v>0</v>
      </c>
      <c r="AQ29" s="1">
        <f t="shared" si="3"/>
        <v>97958</v>
      </c>
      <c r="AS29" s="38">
        <v>0</v>
      </c>
      <c r="AT29" s="38">
        <v>0</v>
      </c>
      <c r="AU29" s="38">
        <v>0.95</v>
      </c>
      <c r="AV29" s="38">
        <v>0.95</v>
      </c>
      <c r="AW29" s="38">
        <v>0.95</v>
      </c>
      <c r="AX29" s="38"/>
      <c r="AY29" s="38"/>
      <c r="AZ29" s="38"/>
      <c r="BA29" s="38"/>
      <c r="BB29" s="38"/>
      <c r="BC29" s="38"/>
      <c r="BD29" s="38"/>
      <c r="BE29" s="39">
        <f t="shared" si="0"/>
        <v>2.8499999999999996</v>
      </c>
      <c r="BF29" s="39"/>
      <c r="BG29" s="39">
        <f t="shared" si="1"/>
        <v>-2.8499999999999996</v>
      </c>
    </row>
    <row r="30" spans="2:59" ht="18.75" customHeight="1" x14ac:dyDescent="0.25">
      <c r="B30" s="111">
        <v>15</v>
      </c>
      <c r="C30" s="129" t="s">
        <v>39</v>
      </c>
      <c r="D30" s="117" t="s">
        <v>40</v>
      </c>
      <c r="E30" s="117" t="s">
        <v>56</v>
      </c>
      <c r="F30" s="117" t="s">
        <v>70</v>
      </c>
      <c r="G30" s="117" t="s">
        <v>112</v>
      </c>
      <c r="H30" s="117" t="s">
        <v>105</v>
      </c>
      <c r="I30" s="111" t="s">
        <v>72</v>
      </c>
      <c r="J30" s="117" t="s">
        <v>92</v>
      </c>
      <c r="K30" s="125" t="s">
        <v>248</v>
      </c>
      <c r="L30" s="125"/>
      <c r="M30" s="125"/>
      <c r="N30" s="123">
        <v>35491930</v>
      </c>
      <c r="O30" s="123">
        <v>35491930</v>
      </c>
      <c r="P30" s="54">
        <v>17513</v>
      </c>
      <c r="Q30" s="43">
        <v>0</v>
      </c>
      <c r="R30" s="43">
        <v>0</v>
      </c>
      <c r="S30" s="87">
        <v>0</v>
      </c>
      <c r="T30" s="103">
        <f>+SUM(P30:R31)/O30</f>
        <v>1.1513321478995365E-3</v>
      </c>
      <c r="U30" s="101">
        <f>+SUM(P30:R31)</f>
        <v>40863</v>
      </c>
      <c r="V30" s="12" t="s">
        <v>73</v>
      </c>
      <c r="W30" s="12">
        <v>19</v>
      </c>
      <c r="X30" s="3" t="s">
        <v>74</v>
      </c>
      <c r="Y30" s="127">
        <v>0</v>
      </c>
      <c r="Z30" s="127">
        <v>0</v>
      </c>
      <c r="AA30" s="127">
        <v>0</v>
      </c>
      <c r="AB30" s="127">
        <v>0</v>
      </c>
      <c r="AC30" s="127">
        <v>23350</v>
      </c>
      <c r="AD30" s="127">
        <v>0</v>
      </c>
      <c r="AE30" s="127"/>
      <c r="AF30" s="127"/>
      <c r="AG30" s="127"/>
      <c r="AH30" s="127"/>
      <c r="AI30" s="127"/>
      <c r="AJ30" s="127"/>
      <c r="AK30" s="127">
        <f>+SUM(Y30:AJ31)</f>
        <v>23350</v>
      </c>
      <c r="AL30" s="139">
        <f>U30-AK30</f>
        <v>17513</v>
      </c>
      <c r="AM30" s="46"/>
      <c r="AN30" s="137">
        <v>0</v>
      </c>
      <c r="AO30" s="137">
        <v>0</v>
      </c>
      <c r="AP30" s="137">
        <v>0</v>
      </c>
      <c r="AQ30" s="137">
        <f t="shared" si="3"/>
        <v>40863</v>
      </c>
      <c r="AS30" s="131">
        <v>0</v>
      </c>
      <c r="AT30" s="131">
        <v>0</v>
      </c>
      <c r="AU30" s="131">
        <v>0.9</v>
      </c>
      <c r="AV30" s="131">
        <v>0.9</v>
      </c>
      <c r="AW30" s="131">
        <v>0.9</v>
      </c>
      <c r="AX30" s="131">
        <v>0.95</v>
      </c>
      <c r="AY30" s="131"/>
      <c r="AZ30" s="131"/>
      <c r="BA30" s="131"/>
      <c r="BB30" s="131"/>
      <c r="BC30" s="131"/>
      <c r="BD30" s="131"/>
      <c r="BE30" s="131">
        <v>0</v>
      </c>
      <c r="BF30" s="131"/>
      <c r="BG30" s="131">
        <f t="shared" si="1"/>
        <v>0</v>
      </c>
    </row>
    <row r="31" spans="2:59" ht="18.75" customHeight="1" x14ac:dyDescent="0.25">
      <c r="B31" s="112"/>
      <c r="C31" s="130"/>
      <c r="D31" s="118"/>
      <c r="E31" s="118"/>
      <c r="F31" s="118"/>
      <c r="G31" s="118"/>
      <c r="H31" s="118"/>
      <c r="I31" s="112"/>
      <c r="J31" s="118"/>
      <c r="K31" s="126"/>
      <c r="L31" s="126"/>
      <c r="M31" s="126"/>
      <c r="N31" s="124"/>
      <c r="O31" s="124"/>
      <c r="P31" s="54">
        <v>0</v>
      </c>
      <c r="Q31" s="43">
        <v>0</v>
      </c>
      <c r="R31" s="49">
        <v>23350</v>
      </c>
      <c r="S31" s="88"/>
      <c r="T31" s="104"/>
      <c r="U31" s="102"/>
      <c r="V31" s="12" t="s">
        <v>73</v>
      </c>
      <c r="W31" s="12">
        <v>507</v>
      </c>
      <c r="X31" s="3" t="s">
        <v>220</v>
      </c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40"/>
      <c r="AM31" s="46"/>
      <c r="AN31" s="138"/>
      <c r="AO31" s="138"/>
      <c r="AP31" s="138"/>
      <c r="AQ31" s="138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</row>
    <row r="32" spans="2:59" ht="33" customHeight="1" x14ac:dyDescent="0.2">
      <c r="B32" s="11">
        <v>16</v>
      </c>
      <c r="C32" s="25" t="s">
        <v>39</v>
      </c>
      <c r="D32" s="12" t="s">
        <v>40</v>
      </c>
      <c r="E32" s="3" t="s">
        <v>216</v>
      </c>
      <c r="F32" s="3" t="s">
        <v>215</v>
      </c>
      <c r="G32" s="3" t="s">
        <v>217</v>
      </c>
      <c r="H32" s="3" t="s">
        <v>218</v>
      </c>
      <c r="I32" s="11" t="s">
        <v>182</v>
      </c>
      <c r="J32" s="3" t="s">
        <v>219</v>
      </c>
      <c r="K32" s="72" t="s">
        <v>234</v>
      </c>
      <c r="L32" s="48"/>
      <c r="M32" s="48"/>
      <c r="N32" s="49">
        <v>35491930</v>
      </c>
      <c r="O32" s="49">
        <v>35491930</v>
      </c>
      <c r="P32" s="50">
        <v>0</v>
      </c>
      <c r="Q32" s="43">
        <v>0</v>
      </c>
      <c r="R32" s="49">
        <v>280374</v>
      </c>
      <c r="S32" s="82">
        <v>0</v>
      </c>
      <c r="T32" s="15">
        <f>(P32+Q32+R32)/O32</f>
        <v>7.8996549356431158E-3</v>
      </c>
      <c r="U32" s="42">
        <f>+SUM(P32:R32)</f>
        <v>280374</v>
      </c>
      <c r="V32" s="12" t="s">
        <v>73</v>
      </c>
      <c r="W32" s="12">
        <v>507</v>
      </c>
      <c r="X32" s="3" t="s">
        <v>220</v>
      </c>
      <c r="Y32" s="4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/>
      <c r="AF32" s="4"/>
      <c r="AG32" s="4"/>
      <c r="AH32" s="4"/>
      <c r="AI32" s="4"/>
      <c r="AJ32" s="45"/>
      <c r="AK32" s="4">
        <f t="shared" ref="AK32:AK36" si="8">SUM(Y32:AJ32)</f>
        <v>0</v>
      </c>
      <c r="AL32" s="45">
        <f t="shared" ref="AL32:AL36" si="9">U32-AK32</f>
        <v>280374</v>
      </c>
      <c r="AM32" s="46"/>
      <c r="AN32" s="10">
        <v>1846654</v>
      </c>
      <c r="AO32" s="1">
        <v>0</v>
      </c>
      <c r="AP32" s="1">
        <v>0</v>
      </c>
      <c r="AQ32" s="1">
        <f t="shared" ref="AQ32" si="10">+U32+SUM(AN32:AP32)</f>
        <v>2127028</v>
      </c>
      <c r="AS32" s="55">
        <v>0</v>
      </c>
      <c r="AT32" s="55">
        <v>0</v>
      </c>
      <c r="AU32" s="38">
        <v>0</v>
      </c>
      <c r="AV32" s="55">
        <v>0</v>
      </c>
      <c r="AW32" s="55">
        <v>0</v>
      </c>
      <c r="AX32" s="55">
        <v>0</v>
      </c>
      <c r="AY32" s="55"/>
      <c r="AZ32" s="55"/>
      <c r="BA32" s="55"/>
      <c r="BB32" s="55"/>
      <c r="BC32" s="55"/>
      <c r="BD32" s="55"/>
      <c r="BE32" s="55">
        <v>0</v>
      </c>
      <c r="BF32" s="56"/>
      <c r="BG32" s="56">
        <f t="shared" si="1"/>
        <v>0</v>
      </c>
    </row>
    <row r="33" spans="2:59" ht="33" customHeight="1" x14ac:dyDescent="0.2">
      <c r="B33" s="11">
        <v>17</v>
      </c>
      <c r="C33" s="25" t="s">
        <v>39</v>
      </c>
      <c r="D33" s="83" t="s">
        <v>40</v>
      </c>
      <c r="E33" s="84" t="s">
        <v>262</v>
      </c>
      <c r="F33" s="84" t="s">
        <v>263</v>
      </c>
      <c r="G33" s="84" t="s">
        <v>108</v>
      </c>
      <c r="H33" s="84" t="s">
        <v>264</v>
      </c>
      <c r="I33" s="11" t="s">
        <v>72</v>
      </c>
      <c r="J33" s="84" t="s">
        <v>265</v>
      </c>
      <c r="K33" s="86"/>
      <c r="L33" s="85"/>
      <c r="M33" s="85"/>
      <c r="N33" s="82">
        <v>35491930</v>
      </c>
      <c r="O33" s="82">
        <v>35491930</v>
      </c>
      <c r="P33" s="50">
        <v>0</v>
      </c>
      <c r="Q33" s="43">
        <v>0</v>
      </c>
      <c r="R33" s="82">
        <v>0</v>
      </c>
      <c r="S33" s="82">
        <v>6764</v>
      </c>
      <c r="T33" s="15">
        <f>(P33+Q33+R33+S33)/O33</f>
        <v>1.905785343316072E-4</v>
      </c>
      <c r="U33" s="42">
        <f>+SUM(P33:S33)</f>
        <v>6764</v>
      </c>
      <c r="V33" s="83" t="s">
        <v>73</v>
      </c>
      <c r="W33" s="83">
        <v>1071</v>
      </c>
      <c r="X33" s="84" t="s">
        <v>266</v>
      </c>
      <c r="Y33" s="4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/>
      <c r="AF33" s="4"/>
      <c r="AG33" s="4"/>
      <c r="AH33" s="4"/>
      <c r="AI33" s="4"/>
      <c r="AJ33" s="45"/>
      <c r="AK33" s="4">
        <f t="shared" si="8"/>
        <v>0</v>
      </c>
      <c r="AL33" s="45">
        <f t="shared" si="9"/>
        <v>6764</v>
      </c>
      <c r="AM33" s="46"/>
      <c r="AN33" s="10">
        <v>0</v>
      </c>
      <c r="AO33" s="1">
        <v>0</v>
      </c>
      <c r="AP33" s="1">
        <v>0</v>
      </c>
      <c r="AQ33" s="1">
        <v>0</v>
      </c>
      <c r="AS33" s="55">
        <v>0</v>
      </c>
      <c r="AT33" s="55">
        <v>0</v>
      </c>
      <c r="AU33" s="38">
        <v>0</v>
      </c>
      <c r="AV33" s="55">
        <v>0</v>
      </c>
      <c r="AW33" s="55">
        <v>0</v>
      </c>
      <c r="AX33" s="55">
        <v>0</v>
      </c>
      <c r="AY33" s="55"/>
      <c r="AZ33" s="55"/>
      <c r="BA33" s="55"/>
      <c r="BB33" s="55"/>
      <c r="BC33" s="55"/>
      <c r="BD33" s="55"/>
      <c r="BE33" s="55">
        <v>0</v>
      </c>
      <c r="BF33" s="56"/>
      <c r="BG33" s="56">
        <f t="shared" ref="BG33" si="11">BF33-BE33</f>
        <v>0</v>
      </c>
    </row>
    <row r="34" spans="2:59" ht="67.5" x14ac:dyDescent="0.25">
      <c r="B34" s="11">
        <v>18</v>
      </c>
      <c r="C34" s="25" t="s">
        <v>39</v>
      </c>
      <c r="D34" s="77" t="s">
        <v>40</v>
      </c>
      <c r="E34" s="78" t="s">
        <v>224</v>
      </c>
      <c r="F34" s="78" t="s">
        <v>221</v>
      </c>
      <c r="G34" s="78" t="s">
        <v>91</v>
      </c>
      <c r="H34" s="78" t="s">
        <v>91</v>
      </c>
      <c r="I34" s="11" t="s">
        <v>182</v>
      </c>
      <c r="J34" s="78" t="s">
        <v>227</v>
      </c>
      <c r="K34" s="78" t="s">
        <v>253</v>
      </c>
      <c r="L34" s="81"/>
      <c r="M34" s="81"/>
      <c r="N34" s="79">
        <v>35491930</v>
      </c>
      <c r="O34" s="79">
        <v>35491930</v>
      </c>
      <c r="P34" s="42">
        <v>0</v>
      </c>
      <c r="Q34" s="42">
        <v>349998</v>
      </c>
      <c r="R34" s="43">
        <v>0</v>
      </c>
      <c r="S34" s="43">
        <v>0</v>
      </c>
      <c r="T34" s="15">
        <f>(P34+Q34+R34)/O34</f>
        <v>9.8613403103184304E-3</v>
      </c>
      <c r="U34" s="42">
        <f t="shared" ref="U34:U36" si="12">+SUM(P34:R34)</f>
        <v>349998</v>
      </c>
      <c r="V34" s="80" t="s">
        <v>73</v>
      </c>
      <c r="W34" s="80">
        <v>314</v>
      </c>
      <c r="X34" s="81" t="s">
        <v>231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/>
      <c r="AF34" s="4"/>
      <c r="AG34" s="4"/>
      <c r="AH34" s="4"/>
      <c r="AI34" s="4"/>
      <c r="AJ34" s="45"/>
      <c r="AK34" s="4">
        <f t="shared" si="8"/>
        <v>0</v>
      </c>
      <c r="AL34" s="45">
        <f t="shared" si="9"/>
        <v>349998</v>
      </c>
      <c r="AM34" s="46"/>
      <c r="AN34" s="1">
        <v>1</v>
      </c>
      <c r="AO34" s="1">
        <v>0</v>
      </c>
      <c r="AP34" s="1">
        <v>0</v>
      </c>
      <c r="AQ34" s="1">
        <f>+U34+SUM(AN34:AP34)</f>
        <v>349999</v>
      </c>
      <c r="AR34" s="27"/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/>
      <c r="AZ34" s="39"/>
      <c r="BA34" s="39"/>
      <c r="BB34" s="39"/>
      <c r="BC34" s="39"/>
      <c r="BD34" s="39"/>
      <c r="BE34" s="39">
        <v>0</v>
      </c>
      <c r="BF34" s="39"/>
      <c r="BG34" s="56">
        <f t="shared" si="1"/>
        <v>0</v>
      </c>
    </row>
    <row r="35" spans="2:59" ht="56.25" x14ac:dyDescent="0.25">
      <c r="B35" s="11">
        <v>19</v>
      </c>
      <c r="C35" s="25" t="s">
        <v>39</v>
      </c>
      <c r="D35" s="77" t="s">
        <v>40</v>
      </c>
      <c r="E35" s="78" t="s">
        <v>225</v>
      </c>
      <c r="F35" s="78" t="s">
        <v>222</v>
      </c>
      <c r="G35" s="78" t="s">
        <v>111</v>
      </c>
      <c r="H35" s="78" t="s">
        <v>194</v>
      </c>
      <c r="I35" s="11" t="s">
        <v>182</v>
      </c>
      <c r="J35" s="78" t="s">
        <v>228</v>
      </c>
      <c r="K35" s="78" t="s">
        <v>253</v>
      </c>
      <c r="L35" s="81"/>
      <c r="M35" s="81"/>
      <c r="N35" s="79">
        <v>35491930</v>
      </c>
      <c r="O35" s="79">
        <v>35491930</v>
      </c>
      <c r="P35" s="42">
        <v>0</v>
      </c>
      <c r="Q35" s="42">
        <v>143999</v>
      </c>
      <c r="R35" s="43">
        <v>0</v>
      </c>
      <c r="S35" s="43">
        <v>0</v>
      </c>
      <c r="T35" s="15">
        <f t="shared" ref="T35" si="13">(P35+Q35+R35)/O35</f>
        <v>4.0572321651710687E-3</v>
      </c>
      <c r="U35" s="42">
        <f t="shared" si="12"/>
        <v>143999</v>
      </c>
      <c r="V35" s="80" t="s">
        <v>73</v>
      </c>
      <c r="W35" s="80">
        <v>314</v>
      </c>
      <c r="X35" s="81" t="s">
        <v>231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/>
      <c r="AF35" s="4"/>
      <c r="AG35" s="4"/>
      <c r="AH35" s="4"/>
      <c r="AI35" s="4"/>
      <c r="AJ35" s="45"/>
      <c r="AK35" s="4">
        <f t="shared" si="8"/>
        <v>0</v>
      </c>
      <c r="AL35" s="45">
        <f t="shared" si="9"/>
        <v>143999</v>
      </c>
      <c r="AM35" s="46"/>
      <c r="AN35" s="1">
        <v>1</v>
      </c>
      <c r="AO35" s="1">
        <v>0</v>
      </c>
      <c r="AP35" s="1">
        <v>0</v>
      </c>
      <c r="AQ35" s="1">
        <f t="shared" ref="AQ35:AQ36" si="14">+U35+SUM(AN35:AP35)</f>
        <v>144000</v>
      </c>
      <c r="AR35" s="27"/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/>
      <c r="AZ35" s="39"/>
      <c r="BA35" s="39"/>
      <c r="BB35" s="39"/>
      <c r="BC35" s="39"/>
      <c r="BD35" s="39"/>
      <c r="BE35" s="39">
        <v>0</v>
      </c>
      <c r="BF35" s="39"/>
      <c r="BG35" s="56">
        <f t="shared" si="1"/>
        <v>0</v>
      </c>
    </row>
    <row r="36" spans="2:59" ht="67.5" x14ac:dyDescent="0.25">
      <c r="B36" s="11">
        <v>20</v>
      </c>
      <c r="C36" s="25" t="s">
        <v>39</v>
      </c>
      <c r="D36" s="77" t="s">
        <v>40</v>
      </c>
      <c r="E36" s="78" t="s">
        <v>226</v>
      </c>
      <c r="F36" s="78" t="s">
        <v>223</v>
      </c>
      <c r="G36" s="78" t="s">
        <v>206</v>
      </c>
      <c r="H36" s="78" t="s">
        <v>206</v>
      </c>
      <c r="I36" s="11" t="s">
        <v>182</v>
      </c>
      <c r="J36" s="78" t="s">
        <v>229</v>
      </c>
      <c r="K36" s="78" t="s">
        <v>253</v>
      </c>
      <c r="L36" s="81"/>
      <c r="M36" s="81"/>
      <c r="N36" s="79">
        <v>35491930</v>
      </c>
      <c r="O36" s="79">
        <v>35491930</v>
      </c>
      <c r="P36" s="42">
        <v>0</v>
      </c>
      <c r="Q36" s="42">
        <v>479999</v>
      </c>
      <c r="R36" s="43">
        <v>0</v>
      </c>
      <c r="S36" s="43">
        <v>0</v>
      </c>
      <c r="T36" s="15">
        <f>(P36+Q36+R36)/O36</f>
        <v>1.3524172959881302E-2</v>
      </c>
      <c r="U36" s="42">
        <f t="shared" si="12"/>
        <v>479999</v>
      </c>
      <c r="V36" s="80" t="s">
        <v>73</v>
      </c>
      <c r="W36" s="80">
        <v>314</v>
      </c>
      <c r="X36" s="81" t="s">
        <v>231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/>
      <c r="AF36" s="4"/>
      <c r="AG36" s="4"/>
      <c r="AH36" s="4"/>
      <c r="AI36" s="4"/>
      <c r="AJ36" s="45"/>
      <c r="AK36" s="4">
        <f t="shared" si="8"/>
        <v>0</v>
      </c>
      <c r="AL36" s="45">
        <f t="shared" si="9"/>
        <v>479999</v>
      </c>
      <c r="AM36" s="46"/>
      <c r="AN36" s="1">
        <v>1</v>
      </c>
      <c r="AO36" s="1">
        <v>0</v>
      </c>
      <c r="AP36" s="1">
        <v>0</v>
      </c>
      <c r="AQ36" s="1">
        <f t="shared" si="14"/>
        <v>480000</v>
      </c>
      <c r="AR36" s="27"/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/>
      <c r="AZ36" s="39"/>
      <c r="BA36" s="39"/>
      <c r="BB36" s="39"/>
      <c r="BC36" s="39"/>
      <c r="BD36" s="39"/>
      <c r="BE36" s="39">
        <v>0</v>
      </c>
      <c r="BF36" s="39"/>
      <c r="BG36" s="56">
        <f t="shared" si="1"/>
        <v>0</v>
      </c>
    </row>
    <row r="37" spans="2:59" ht="15" customHeight="1" x14ac:dyDescent="0.25">
      <c r="B37" s="115" t="s">
        <v>2</v>
      </c>
      <c r="C37" s="115"/>
      <c r="D37" s="115"/>
      <c r="E37" s="115"/>
      <c r="F37" s="115"/>
      <c r="G37" s="51"/>
      <c r="H37" s="51"/>
      <c r="I37" s="51"/>
      <c r="J37" s="51"/>
      <c r="K37" s="51"/>
      <c r="L37" s="51">
        <f>SUM(L15:L30)</f>
        <v>0</v>
      </c>
      <c r="M37" s="51">
        <f>SUM(M15:M30)</f>
        <v>0</v>
      </c>
      <c r="N37" s="52">
        <f>N30</f>
        <v>35491930</v>
      </c>
      <c r="O37" s="52">
        <f>O30</f>
        <v>35491930</v>
      </c>
      <c r="P37" s="52">
        <f>SUM(P15:P36)</f>
        <v>33916911</v>
      </c>
      <c r="Q37" s="52">
        <f>SUM(Q15:Q36)</f>
        <v>973996</v>
      </c>
      <c r="R37" s="52">
        <f>SUM(R15:R36)</f>
        <v>303724</v>
      </c>
      <c r="S37" s="52">
        <f>SUM(S15:S36)</f>
        <v>0</v>
      </c>
      <c r="T37" s="26">
        <f>(P37+Q37+R37)/O37</f>
        <v>0.99162347609724244</v>
      </c>
      <c r="U37" s="52">
        <f>SUM(U15:U36)</f>
        <v>35194631</v>
      </c>
      <c r="V37" s="51"/>
      <c r="W37" s="51"/>
      <c r="X37" s="51"/>
      <c r="Y37" s="52">
        <f>SUM(Y15:Y36)</f>
        <v>0</v>
      </c>
      <c r="Z37" s="52">
        <f>SUM(Z15:Z36)</f>
        <v>12341</v>
      </c>
      <c r="AA37" s="52">
        <f>SUM(AA15:AA36)</f>
        <v>4794721</v>
      </c>
      <c r="AB37" s="52">
        <f t="shared" ref="AB37:AK37" si="15">SUM(AB15:AB30)</f>
        <v>2480461</v>
      </c>
      <c r="AC37" s="52">
        <f t="shared" si="15"/>
        <v>5296362</v>
      </c>
      <c r="AD37" s="52">
        <f t="shared" si="15"/>
        <v>1240049</v>
      </c>
      <c r="AE37" s="52">
        <f t="shared" si="15"/>
        <v>0</v>
      </c>
      <c r="AF37" s="52">
        <f t="shared" si="15"/>
        <v>0</v>
      </c>
      <c r="AG37" s="52">
        <f t="shared" si="15"/>
        <v>0</v>
      </c>
      <c r="AH37" s="52">
        <f t="shared" si="15"/>
        <v>0</v>
      </c>
      <c r="AI37" s="52">
        <f t="shared" si="15"/>
        <v>0</v>
      </c>
      <c r="AJ37" s="52">
        <f t="shared" si="15"/>
        <v>0</v>
      </c>
      <c r="AK37" s="4">
        <f t="shared" si="15"/>
        <v>13823934</v>
      </c>
      <c r="AL37" s="52">
        <f>SUM(AL15:AL36)</f>
        <v>21370697</v>
      </c>
      <c r="AM37" s="46"/>
      <c r="AN37" s="4">
        <f>SUM(AN15:AN36)</f>
        <v>2142595</v>
      </c>
      <c r="AO37" s="4">
        <f t="shared" ref="AO37:AP37" si="16">SUM(AO15:AO36)</f>
        <v>0</v>
      </c>
      <c r="AP37" s="4">
        <f t="shared" si="16"/>
        <v>0</v>
      </c>
      <c r="AQ37" s="4">
        <f>SUM(AQ15:AQ36)</f>
        <v>37330462</v>
      </c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47"/>
      <c r="BG37" s="47"/>
    </row>
    <row r="38" spans="2:59" ht="20.25" customHeight="1" x14ac:dyDescent="0.25">
      <c r="B38" s="116"/>
      <c r="C38" s="116"/>
      <c r="D38" s="116"/>
      <c r="E38" s="116"/>
      <c r="F38" s="116"/>
      <c r="G38" s="24"/>
      <c r="H38" s="24"/>
      <c r="AM38" s="29"/>
    </row>
    <row r="39" spans="2:59" ht="15" customHeight="1" x14ac:dyDescent="0.25">
      <c r="B39" s="24" t="s">
        <v>1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29"/>
      <c r="AN39" s="46"/>
    </row>
    <row r="40" spans="2:59" ht="12.75" customHeight="1" x14ac:dyDescent="0.25">
      <c r="B40" s="105" t="s">
        <v>30</v>
      </c>
      <c r="C40" s="105"/>
      <c r="D40" s="106"/>
      <c r="E40" s="106"/>
      <c r="F40" s="106"/>
      <c r="G40" s="106"/>
      <c r="H40" s="106"/>
      <c r="I40" s="106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29"/>
    </row>
    <row r="41" spans="2:59" x14ac:dyDescent="0.25"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29"/>
    </row>
  </sheetData>
  <autoFilter ref="A14:BG37"/>
  <mergeCells count="133">
    <mergeCell ref="BB13:BB14"/>
    <mergeCell ref="BC13:BC14"/>
    <mergeCell ref="BD13:BD14"/>
    <mergeCell ref="BE13:BE14"/>
    <mergeCell ref="BF13:BF14"/>
    <mergeCell ref="BG13:BG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G16:BG17"/>
    <mergeCell ref="BB16:BB17"/>
    <mergeCell ref="BC16:BC17"/>
    <mergeCell ref="BD16:BD17"/>
    <mergeCell ref="BE16:BE17"/>
    <mergeCell ref="BF16:BF17"/>
    <mergeCell ref="AW16:AW17"/>
    <mergeCell ref="AX16:AX17"/>
    <mergeCell ref="AY16:AY17"/>
    <mergeCell ref="AZ16:AZ17"/>
    <mergeCell ref="BA16:BA17"/>
    <mergeCell ref="AB16:AB17"/>
    <mergeCell ref="AC16:AC17"/>
    <mergeCell ref="AD16:AD17"/>
    <mergeCell ref="AE16:AE17"/>
    <mergeCell ref="AQ16:AQ17"/>
    <mergeCell ref="AS16:AS17"/>
    <mergeCell ref="AT16:AT17"/>
    <mergeCell ref="AU16:AU17"/>
    <mergeCell ref="AV16:AV17"/>
    <mergeCell ref="AK16:AK17"/>
    <mergeCell ref="AL16:AL17"/>
    <mergeCell ref="AN16:AN17"/>
    <mergeCell ref="AO16:AO17"/>
    <mergeCell ref="AP16:AP17"/>
    <mergeCell ref="BE30:BE31"/>
    <mergeCell ref="AO30:AO31"/>
    <mergeCell ref="AP30:AP31"/>
    <mergeCell ref="AQ30:AQ31"/>
    <mergeCell ref="AS30:AS31"/>
    <mergeCell ref="AT30:AT31"/>
    <mergeCell ref="AI30:AI31"/>
    <mergeCell ref="AJ30:AJ31"/>
    <mergeCell ref="AK30:AK31"/>
    <mergeCell ref="AL30:AL31"/>
    <mergeCell ref="AN30:AN31"/>
    <mergeCell ref="AV30:AV31"/>
    <mergeCell ref="AW30:AW31"/>
    <mergeCell ref="AX30:AX31"/>
    <mergeCell ref="AY30:AY31"/>
    <mergeCell ref="J16:J17"/>
    <mergeCell ref="K16:K17"/>
    <mergeCell ref="L16:L17"/>
    <mergeCell ref="M16:M17"/>
    <mergeCell ref="N16:N17"/>
    <mergeCell ref="AD30:AD31"/>
    <mergeCell ref="AE30:AE31"/>
    <mergeCell ref="AF30:AF31"/>
    <mergeCell ref="AG30:AG31"/>
    <mergeCell ref="AH30:AH31"/>
    <mergeCell ref="U16:U17"/>
    <mergeCell ref="S16:S17"/>
    <mergeCell ref="Y16:Y17"/>
    <mergeCell ref="Z16:Z17"/>
    <mergeCell ref="O16:O17"/>
    <mergeCell ref="P16:P17"/>
    <mergeCell ref="Q16:Q17"/>
    <mergeCell ref="R16:R17"/>
    <mergeCell ref="T16:T17"/>
    <mergeCell ref="AF16:AF17"/>
    <mergeCell ref="AS12:BG12"/>
    <mergeCell ref="B37:F37"/>
    <mergeCell ref="B38:F38"/>
    <mergeCell ref="E39:AL39"/>
    <mergeCell ref="B40:I40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N30:N31"/>
    <mergeCell ref="BF30:BF31"/>
    <mergeCell ref="BG30:BG31"/>
    <mergeCell ref="AZ30:AZ31"/>
    <mergeCell ref="BA30:BA31"/>
    <mergeCell ref="BB30:BB31"/>
    <mergeCell ref="BC30:BC31"/>
    <mergeCell ref="BD30:BD31"/>
    <mergeCell ref="AU30:AU31"/>
    <mergeCell ref="E41:AL41"/>
    <mergeCell ref="Y13:AL13"/>
    <mergeCell ref="B9:AJ9"/>
    <mergeCell ref="AK9:AL9"/>
    <mergeCell ref="E10:AL10"/>
    <mergeCell ref="E11:AL11"/>
    <mergeCell ref="O30:O31"/>
    <mergeCell ref="T30:T31"/>
    <mergeCell ref="L30:L31"/>
    <mergeCell ref="M30:M31"/>
    <mergeCell ref="U30:U31"/>
    <mergeCell ref="Y30:Y31"/>
    <mergeCell ref="Z30:Z31"/>
    <mergeCell ref="AA30:AA31"/>
    <mergeCell ref="AB30:AB31"/>
    <mergeCell ref="AC30:AC31"/>
    <mergeCell ref="G16:G17"/>
    <mergeCell ref="H16:H17"/>
    <mergeCell ref="I16:I17"/>
    <mergeCell ref="AG16:AG17"/>
    <mergeCell ref="AH16:AH17"/>
    <mergeCell ref="AI16:AI17"/>
    <mergeCell ref="AJ16:AJ17"/>
    <mergeCell ref="AA16:AA17"/>
    <mergeCell ref="AN11:AQ11"/>
    <mergeCell ref="C13:D13"/>
    <mergeCell ref="P13:T13"/>
    <mergeCell ref="AN13:AQ13"/>
    <mergeCell ref="B1:AL2"/>
    <mergeCell ref="B3:AL4"/>
    <mergeCell ref="B5:AL5"/>
    <mergeCell ref="B6:AL6"/>
    <mergeCell ref="B7:AL7"/>
    <mergeCell ref="B8:AL8"/>
  </mergeCells>
  <phoneticPr fontId="13" type="noConversion"/>
  <pageMargins left="0.7" right="0.7" top="0.75" bottom="0.75" header="0.3" footer="0.3"/>
  <pageSetup scale="30" orientation="portrait" r:id="rId1"/>
  <ignoredErrors>
    <ignoredError sqref="T37" formula="1"/>
    <ignoredError sqref="U32 U18:U29 AN37:AP37 U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FET 2021</vt:lpstr>
      <vt:lpstr>EjecuciónST31 No FET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Severino R</dc:creator>
  <cp:lastModifiedBy>Jose Joaquin Fredes Perez</cp:lastModifiedBy>
  <dcterms:created xsi:type="dcterms:W3CDTF">2021-02-18T20:05:13Z</dcterms:created>
  <dcterms:modified xsi:type="dcterms:W3CDTF">2021-07-28T21:16:10Z</dcterms:modified>
</cp:coreProperties>
</file>